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drawings/drawing4.xml" ContentType="application/vnd.openxmlformats-officedocument.drawing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drawings/drawing5.xml" ContentType="application/vnd.openxmlformats-officedocument.drawing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drawings/drawing6.xml" ContentType="application/vnd.openxmlformats-officedocument.drawing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A3A381F6-6CA0-4434-A549-D679D1053C4A}" xr6:coauthVersionLast="47" xr6:coauthVersionMax="47" xr10:uidLastSave="{00000000-0000-0000-0000-000000000000}"/>
  <bookViews>
    <workbookView xWindow="-120" yWindow="-120" windowWidth="29040" windowHeight="15720" firstSheet="2" activeTab="10" xr2:uid="{3F5AEC14-B56C-48E5-A1A7-B1AA82A00C44}"/>
  </bookViews>
  <sheets>
    <sheet name="OCAK 2025" sheetId="1" r:id="rId1"/>
    <sheet name="ŞUBAT 2025" sheetId="2" r:id="rId2"/>
    <sheet name="MART 2025" sheetId="3" r:id="rId3"/>
    <sheet name="NİSAN 2025" sheetId="4" r:id="rId4"/>
    <sheet name="MAYIS 2025" sheetId="5" r:id="rId5"/>
    <sheet name="HAZİRAN 2025" sheetId="6" r:id="rId6"/>
    <sheet name="TEMMUZ 2025" sheetId="8" r:id="rId7"/>
    <sheet name="AĞUSTOS 2025" sheetId="12" r:id="rId8"/>
    <sheet name="EYLÜL 2025" sheetId="13" r:id="rId9"/>
    <sheet name="EKİM 2025" sheetId="14" r:id="rId10"/>
    <sheet name="KASIM 2025" sheetId="16" r:id="rId11"/>
  </sheets>
  <definedNames>
    <definedName name="_xlnm.Print_Area" localSheetId="9">'EKİM 2025'!$A$1:$W$14</definedName>
    <definedName name="_xlnm.Print_Area" localSheetId="8">'EYLÜL 2025'!$B$2:$W$14</definedName>
    <definedName name="_xlnm.Print_Area" localSheetId="5">'HAZİRAN 2025'!$A$2:$V$14</definedName>
    <definedName name="_xlnm.Print_Area" localSheetId="2">'MART 2025'!$A$1:$W$22</definedName>
    <definedName name="_xlnm.Print_Area" localSheetId="4">'MAYIS 2025'!$A$2:$V$15</definedName>
    <definedName name="_xlnm.Print_Area" localSheetId="3">'NİSAN 2025'!$A$1:$W$21</definedName>
    <definedName name="_xlnm.Print_Area" localSheetId="0">'OCAK 2025'!$A$1:$W$23</definedName>
    <definedName name="_xlnm.Print_Area" localSheetId="1">'ŞUBAT 2025'!$A$1:$W$23</definedName>
    <definedName name="_xlnm.Print_Area" localSheetId="6">'TEMMUZ 2025'!$A$2:$V$14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2" i="16" l="1"/>
  <c r="H13" i="16"/>
  <c r="I7" i="16"/>
  <c r="L7" i="16" s="1"/>
  <c r="I8" i="16"/>
  <c r="I9" i="16"/>
  <c r="I10" i="16"/>
  <c r="I11" i="16"/>
  <c r="I12" i="16"/>
  <c r="I13" i="16"/>
  <c r="H3" i="16"/>
  <c r="I3" i="16"/>
  <c r="K3" i="16"/>
  <c r="L3" i="16"/>
  <c r="O3" i="16"/>
  <c r="Q3" i="16"/>
  <c r="S3" i="16"/>
  <c r="H4" i="16"/>
  <c r="I4" i="16"/>
  <c r="K4" i="16"/>
  <c r="O4" i="16"/>
  <c r="Q4" i="16"/>
  <c r="S4" i="16"/>
  <c r="H5" i="16"/>
  <c r="I5" i="16"/>
  <c r="K5" i="16"/>
  <c r="L5" i="16"/>
  <c r="U5" i="16" s="1"/>
  <c r="W5" i="16" s="1"/>
  <c r="O5" i="16"/>
  <c r="Q5" i="16" s="1"/>
  <c r="I6" i="16"/>
  <c r="K6" i="16"/>
  <c r="L6" i="16"/>
  <c r="O6" i="16"/>
  <c r="Q6" i="16" s="1"/>
  <c r="S6" i="16" s="1"/>
  <c r="U6" i="16" s="1"/>
  <c r="W6" i="16" s="1"/>
  <c r="H7" i="16"/>
  <c r="K7" i="16"/>
  <c r="O7" i="16"/>
  <c r="Q7" i="16"/>
  <c r="S7" i="16" s="1"/>
  <c r="H8" i="16"/>
  <c r="K8" i="16"/>
  <c r="O8" i="16"/>
  <c r="Q8" i="16"/>
  <c r="S8" i="16"/>
  <c r="H9" i="16"/>
  <c r="K9" i="16"/>
  <c r="L9" i="16"/>
  <c r="O9" i="16"/>
  <c r="Q9" i="16"/>
  <c r="S9" i="16" s="1"/>
  <c r="U9" i="16" s="1"/>
  <c r="W9" i="16" s="1"/>
  <c r="H10" i="16"/>
  <c r="K10" i="16"/>
  <c r="L10" i="16"/>
  <c r="O10" i="16"/>
  <c r="Q10" i="16"/>
  <c r="S10" i="16"/>
  <c r="H11" i="16"/>
  <c r="K11" i="16"/>
  <c r="L11" i="16"/>
  <c r="O11" i="16"/>
  <c r="P11" i="16"/>
  <c r="Q11" i="16" s="1"/>
  <c r="S11" i="16" s="1"/>
  <c r="K12" i="16"/>
  <c r="L12" i="16" s="1"/>
  <c r="U12" i="16" s="1"/>
  <c r="W12" i="16" s="1"/>
  <c r="O12" i="16"/>
  <c r="Q12" i="16" s="1"/>
  <c r="S12" i="16" s="1"/>
  <c r="P12" i="16"/>
  <c r="K13" i="16"/>
  <c r="O13" i="16"/>
  <c r="P13" i="16"/>
  <c r="Q13" i="16"/>
  <c r="S13" i="16"/>
  <c r="V17" i="16"/>
  <c r="I16" i="16"/>
  <c r="H16" i="16"/>
  <c r="D16" i="16"/>
  <c r="E16" i="16" s="1"/>
  <c r="V14" i="16"/>
  <c r="D13" i="16"/>
  <c r="E13" i="16" s="1"/>
  <c r="D12" i="16"/>
  <c r="E12" i="16" s="1"/>
  <c r="D11" i="16"/>
  <c r="D10" i="16"/>
  <c r="D9" i="16"/>
  <c r="D8" i="16"/>
  <c r="D7" i="16"/>
  <c r="D6" i="16"/>
  <c r="D5" i="16"/>
  <c r="D4" i="16"/>
  <c r="D3" i="16"/>
  <c r="S8" i="14"/>
  <c r="S10" i="14"/>
  <c r="U3" i="16" l="1"/>
  <c r="W3" i="16" s="1"/>
  <c r="L8" i="16"/>
  <c r="L13" i="16"/>
  <c r="U13" i="16" s="1"/>
  <c r="W13" i="16" s="1"/>
  <c r="U11" i="16"/>
  <c r="W11" i="16" s="1"/>
  <c r="U7" i="16"/>
  <c r="W7" i="16" s="1"/>
  <c r="L4" i="16"/>
  <c r="U10" i="16"/>
  <c r="W10" i="16" s="1"/>
  <c r="U4" i="16"/>
  <c r="W4" i="16" s="1"/>
  <c r="U8" i="16"/>
  <c r="W8" i="16" s="1"/>
  <c r="E11" i="16"/>
  <c r="P16" i="16"/>
  <c r="O16" i="16"/>
  <c r="Q16" i="16" s="1"/>
  <c r="S16" i="16" s="1"/>
  <c r="U16" i="16" s="1"/>
  <c r="W16" i="16" s="1"/>
  <c r="K16" i="16"/>
  <c r="L16" i="16"/>
  <c r="E9" i="16"/>
  <c r="E8" i="16"/>
  <c r="E7" i="16"/>
  <c r="E5" i="16"/>
  <c r="E4" i="16"/>
  <c r="E10" i="16"/>
  <c r="E6" i="16"/>
  <c r="E3" i="16"/>
  <c r="V17" i="14"/>
  <c r="K16" i="14"/>
  <c r="I16" i="14"/>
  <c r="L16" i="14" s="1"/>
  <c r="H16" i="14"/>
  <c r="E16" i="14"/>
  <c r="P16" i="14" s="1"/>
  <c r="D16" i="14"/>
  <c r="V14" i="14"/>
  <c r="W13" i="14"/>
  <c r="I13" i="14"/>
  <c r="D13" i="14"/>
  <c r="E13" i="14" s="1"/>
  <c r="W12" i="14"/>
  <c r="H12" i="14"/>
  <c r="D12" i="14"/>
  <c r="E12" i="14" s="1"/>
  <c r="W11" i="14"/>
  <c r="I11" i="14"/>
  <c r="H11" i="14"/>
  <c r="E11" i="14"/>
  <c r="D11" i="14"/>
  <c r="I10" i="14"/>
  <c r="H10" i="14"/>
  <c r="E10" i="14"/>
  <c r="D10" i="14"/>
  <c r="I9" i="14"/>
  <c r="H9" i="14"/>
  <c r="D9" i="14"/>
  <c r="E9" i="14" s="1"/>
  <c r="I8" i="14"/>
  <c r="H8" i="14"/>
  <c r="E8" i="14"/>
  <c r="D8" i="14"/>
  <c r="H7" i="14"/>
  <c r="D7" i="14"/>
  <c r="I7" i="14" s="1"/>
  <c r="D6" i="14"/>
  <c r="I6" i="14" s="1"/>
  <c r="H5" i="14"/>
  <c r="D5" i="14"/>
  <c r="H4" i="14"/>
  <c r="D4" i="14"/>
  <c r="I4" i="14" s="1"/>
  <c r="H3" i="14"/>
  <c r="D3" i="14"/>
  <c r="I3" i="14" s="1"/>
  <c r="H4" i="13"/>
  <c r="H5" i="13"/>
  <c r="H7" i="13"/>
  <c r="H8" i="13"/>
  <c r="H9" i="13"/>
  <c r="H10" i="13"/>
  <c r="H11" i="13"/>
  <c r="H12" i="13"/>
  <c r="V17" i="13"/>
  <c r="H16" i="13"/>
  <c r="D16" i="13"/>
  <c r="I16" i="13" s="1"/>
  <c r="V14" i="13"/>
  <c r="D13" i="13"/>
  <c r="E13" i="13" s="1"/>
  <c r="D12" i="13"/>
  <c r="E12" i="13" s="1"/>
  <c r="P12" i="13" s="1"/>
  <c r="D11" i="13"/>
  <c r="E11" i="13" s="1"/>
  <c r="D10" i="13"/>
  <c r="E10" i="13" s="1"/>
  <c r="D9" i="13"/>
  <c r="I9" i="13" s="1"/>
  <c r="D8" i="13"/>
  <c r="I8" i="13" s="1"/>
  <c r="D7" i="13"/>
  <c r="I7" i="13" s="1"/>
  <c r="D6" i="13"/>
  <c r="E6" i="13" s="1"/>
  <c r="D5" i="13"/>
  <c r="I5" i="13" s="1"/>
  <c r="D4" i="13"/>
  <c r="I4" i="13" s="1"/>
  <c r="H3" i="13"/>
  <c r="D3" i="13"/>
  <c r="I3" i="13" s="1"/>
  <c r="V17" i="12"/>
  <c r="I16" i="12"/>
  <c r="H16" i="12"/>
  <c r="E16" i="12"/>
  <c r="P16" i="12" s="1"/>
  <c r="D16" i="12"/>
  <c r="V14" i="12"/>
  <c r="D13" i="12"/>
  <c r="I13" i="12" s="1"/>
  <c r="E12" i="12"/>
  <c r="P12" i="12" s="1"/>
  <c r="D12" i="12"/>
  <c r="D11" i="12"/>
  <c r="I11" i="12" s="1"/>
  <c r="D10" i="12"/>
  <c r="I10" i="12" s="1"/>
  <c r="H9" i="12"/>
  <c r="D9" i="12"/>
  <c r="E9" i="12" s="1"/>
  <c r="H8" i="12"/>
  <c r="D8" i="12"/>
  <c r="I8" i="12" s="1"/>
  <c r="D7" i="12"/>
  <c r="I7" i="12" s="1"/>
  <c r="D6" i="12"/>
  <c r="I6" i="12" s="1"/>
  <c r="D5" i="12"/>
  <c r="I5" i="12" s="1"/>
  <c r="H4" i="12"/>
  <c r="D4" i="12"/>
  <c r="I4" i="12" s="1"/>
  <c r="H3" i="12"/>
  <c r="D3" i="12"/>
  <c r="I3" i="12" s="1"/>
  <c r="E7" i="14" l="1"/>
  <c r="O7" i="14" s="1"/>
  <c r="Q7" i="14" s="1"/>
  <c r="S7" i="14" s="1"/>
  <c r="O9" i="14"/>
  <c r="Q9" i="14" s="1"/>
  <c r="S9" i="14" s="1"/>
  <c r="K9" i="14"/>
  <c r="P12" i="14"/>
  <c r="O12" i="14"/>
  <c r="Q12" i="14" s="1"/>
  <c r="S12" i="14" s="1"/>
  <c r="K12" i="14"/>
  <c r="L12" i="14" s="1"/>
  <c r="E6" i="14"/>
  <c r="L9" i="14"/>
  <c r="K13" i="14"/>
  <c r="L13" i="14" s="1"/>
  <c r="P13" i="14"/>
  <c r="O13" i="14"/>
  <c r="Q13" i="14" s="1"/>
  <c r="S13" i="14" s="1"/>
  <c r="O10" i="14"/>
  <c r="Q10" i="14" s="1"/>
  <c r="K10" i="14"/>
  <c r="E3" i="14"/>
  <c r="L10" i="14"/>
  <c r="O8" i="14"/>
  <c r="Q8" i="14" s="1"/>
  <c r="K8" i="14"/>
  <c r="L8" i="14" s="1"/>
  <c r="P11" i="14"/>
  <c r="O11" i="14"/>
  <c r="Q11" i="14" s="1"/>
  <c r="S11" i="14" s="1"/>
  <c r="K11" i="14"/>
  <c r="E4" i="14"/>
  <c r="L11" i="14"/>
  <c r="I5" i="14"/>
  <c r="E5" i="14"/>
  <c r="O16" i="14"/>
  <c r="Q16" i="14" s="1"/>
  <c r="S16" i="14" s="1"/>
  <c r="U16" i="14" s="1"/>
  <c r="W16" i="14" s="1"/>
  <c r="E16" i="13"/>
  <c r="K16" i="13" s="1"/>
  <c r="L16" i="13" s="1"/>
  <c r="I13" i="13"/>
  <c r="K10" i="13"/>
  <c r="P10" i="13"/>
  <c r="O10" i="13"/>
  <c r="Q10" i="13" s="1"/>
  <c r="S10" i="13" s="1"/>
  <c r="K11" i="13"/>
  <c r="P11" i="13"/>
  <c r="O11" i="13"/>
  <c r="Q11" i="13" s="1"/>
  <c r="S11" i="13" s="1"/>
  <c r="P13" i="13"/>
  <c r="O13" i="13"/>
  <c r="Q13" i="13" s="1"/>
  <c r="S13" i="13" s="1"/>
  <c r="K13" i="13"/>
  <c r="L13" i="13" s="1"/>
  <c r="P6" i="13"/>
  <c r="O6" i="13"/>
  <c r="K6" i="13"/>
  <c r="K12" i="13"/>
  <c r="L12" i="13" s="1"/>
  <c r="E9" i="13"/>
  <c r="I11" i="13"/>
  <c r="E7" i="13"/>
  <c r="I10" i="13"/>
  <c r="O12" i="13"/>
  <c r="Q12" i="13" s="1"/>
  <c r="S12" i="13" s="1"/>
  <c r="W12" i="13" s="1"/>
  <c r="E3" i="13"/>
  <c r="E4" i="13"/>
  <c r="E5" i="13"/>
  <c r="I6" i="13"/>
  <c r="O16" i="13"/>
  <c r="P16" i="13"/>
  <c r="E8" i="13"/>
  <c r="P9" i="12"/>
  <c r="O9" i="12"/>
  <c r="Q9" i="12" s="1"/>
  <c r="S9" i="12" s="1"/>
  <c r="U9" i="12" s="1"/>
  <c r="W9" i="12" s="1"/>
  <c r="K9" i="12"/>
  <c r="K12" i="12"/>
  <c r="L12" i="12" s="1"/>
  <c r="E8" i="12"/>
  <c r="E10" i="12"/>
  <c r="E7" i="12"/>
  <c r="I9" i="12"/>
  <c r="L9" i="12" s="1"/>
  <c r="E3" i="12"/>
  <c r="E5" i="12"/>
  <c r="E13" i="12"/>
  <c r="E11" i="12"/>
  <c r="O12" i="12"/>
  <c r="Q12" i="12" s="1"/>
  <c r="S12" i="12" s="1"/>
  <c r="U12" i="12" s="1"/>
  <c r="W12" i="12" s="1"/>
  <c r="K16" i="12"/>
  <c r="L16" i="12" s="1"/>
  <c r="E6" i="12"/>
  <c r="E4" i="12"/>
  <c r="O16" i="12"/>
  <c r="Q16" i="12" s="1"/>
  <c r="S16" i="12" s="1"/>
  <c r="U17" i="16" l="1"/>
  <c r="U14" i="16"/>
  <c r="U9" i="14"/>
  <c r="W9" i="14" s="1"/>
  <c r="K7" i="14"/>
  <c r="L7" i="14" s="1"/>
  <c r="U7" i="14" s="1"/>
  <c r="W7" i="14" s="1"/>
  <c r="U8" i="14"/>
  <c r="W8" i="14" s="1"/>
  <c r="P5" i="14"/>
  <c r="O5" i="14"/>
  <c r="K5" i="14"/>
  <c r="L5" i="14"/>
  <c r="O3" i="14"/>
  <c r="Q3" i="14" s="1"/>
  <c r="S3" i="14" s="1"/>
  <c r="K3" i="14"/>
  <c r="L3" i="14" s="1"/>
  <c r="O6" i="14"/>
  <c r="Q6" i="14" s="1"/>
  <c r="S6" i="14" s="1"/>
  <c r="K6" i="14"/>
  <c r="L6" i="14" s="1"/>
  <c r="O4" i="14"/>
  <c r="K4" i="14"/>
  <c r="L4" i="14" s="1"/>
  <c r="U10" i="14"/>
  <c r="W10" i="14" s="1"/>
  <c r="Q6" i="13"/>
  <c r="S6" i="13" s="1"/>
  <c r="Q16" i="13"/>
  <c r="S16" i="13" s="1"/>
  <c r="U16" i="13" s="1"/>
  <c r="W16" i="13" s="1"/>
  <c r="L11" i="13"/>
  <c r="L6" i="13"/>
  <c r="P5" i="13"/>
  <c r="O5" i="13"/>
  <c r="Q5" i="13" s="1"/>
  <c r="S5" i="13" s="1"/>
  <c r="K5" i="13"/>
  <c r="L5" i="13" s="1"/>
  <c r="P4" i="13"/>
  <c r="O4" i="13"/>
  <c r="Q4" i="13" s="1"/>
  <c r="S4" i="13" s="1"/>
  <c r="K4" i="13"/>
  <c r="L4" i="13" s="1"/>
  <c r="U6" i="13"/>
  <c r="W6" i="13" s="1"/>
  <c r="P3" i="13"/>
  <c r="O3" i="13"/>
  <c r="K3" i="13"/>
  <c r="L3" i="13" s="1"/>
  <c r="L10" i="13"/>
  <c r="U10" i="13" s="1"/>
  <c r="W10" i="13" s="1"/>
  <c r="W13" i="13"/>
  <c r="P7" i="13"/>
  <c r="O7" i="13"/>
  <c r="Q7" i="13" s="1"/>
  <c r="S7" i="13" s="1"/>
  <c r="K7" i="13"/>
  <c r="L7" i="13" s="1"/>
  <c r="P9" i="13"/>
  <c r="O9" i="13"/>
  <c r="Q9" i="13" s="1"/>
  <c r="S9" i="13" s="1"/>
  <c r="K9" i="13"/>
  <c r="L9" i="13" s="1"/>
  <c r="W11" i="13"/>
  <c r="P8" i="13"/>
  <c r="O8" i="13"/>
  <c r="K8" i="13"/>
  <c r="L8" i="13" s="1"/>
  <c r="O11" i="12"/>
  <c r="Q11" i="12" s="1"/>
  <c r="S11" i="12" s="1"/>
  <c r="U11" i="12" s="1"/>
  <c r="W11" i="12" s="1"/>
  <c r="P11" i="12"/>
  <c r="K11" i="12"/>
  <c r="L11" i="12" s="1"/>
  <c r="P13" i="12"/>
  <c r="O13" i="12"/>
  <c r="Q13" i="12" s="1"/>
  <c r="S13" i="12" s="1"/>
  <c r="K13" i="12"/>
  <c r="L13" i="12" s="1"/>
  <c r="O5" i="12"/>
  <c r="P5" i="12"/>
  <c r="K5" i="12"/>
  <c r="L5" i="12" s="1"/>
  <c r="P3" i="12"/>
  <c r="O3" i="12"/>
  <c r="Q3" i="12" s="1"/>
  <c r="S3" i="12" s="1"/>
  <c r="U3" i="12" s="1"/>
  <c r="K3" i="12"/>
  <c r="L3" i="12" s="1"/>
  <c r="P7" i="12"/>
  <c r="O7" i="12"/>
  <c r="K7" i="12"/>
  <c r="L7" i="12" s="1"/>
  <c r="P10" i="12"/>
  <c r="O10" i="12"/>
  <c r="Q10" i="12" s="1"/>
  <c r="S10" i="12" s="1"/>
  <c r="K10" i="12"/>
  <c r="L10" i="12" s="1"/>
  <c r="U16" i="12"/>
  <c r="W16" i="12" s="1"/>
  <c r="P8" i="12"/>
  <c r="O8" i="12"/>
  <c r="Q8" i="12" s="1"/>
  <c r="S8" i="12" s="1"/>
  <c r="U8" i="12" s="1"/>
  <c r="W8" i="12" s="1"/>
  <c r="K8" i="12"/>
  <c r="L8" i="12" s="1"/>
  <c r="P4" i="12"/>
  <c r="K4" i="12"/>
  <c r="L4" i="12" s="1"/>
  <c r="O4" i="12"/>
  <c r="Q4" i="12" s="1"/>
  <c r="S4" i="12" s="1"/>
  <c r="U4" i="12" s="1"/>
  <c r="W4" i="12" s="1"/>
  <c r="O6" i="12"/>
  <c r="Q6" i="12" s="1"/>
  <c r="S6" i="12" s="1"/>
  <c r="U6" i="12" s="1"/>
  <c r="W6" i="12" s="1"/>
  <c r="K6" i="12"/>
  <c r="L6" i="12" s="1"/>
  <c r="P6" i="12"/>
  <c r="W17" i="16" l="1"/>
  <c r="W14" i="16"/>
  <c r="Q5" i="14"/>
  <c r="U5" i="14" s="1"/>
  <c r="W5" i="14" s="1"/>
  <c r="U3" i="14"/>
  <c r="U6" i="14"/>
  <c r="W6" i="14" s="1"/>
  <c r="Q4" i="14"/>
  <c r="S4" i="14" s="1"/>
  <c r="U4" i="14" s="1"/>
  <c r="W4" i="14" s="1"/>
  <c r="Q8" i="13"/>
  <c r="S8" i="13" s="1"/>
  <c r="Q3" i="13"/>
  <c r="S3" i="13" s="1"/>
  <c r="U8" i="13"/>
  <c r="W8" i="13" s="1"/>
  <c r="U3" i="13"/>
  <c r="U9" i="13"/>
  <c r="W9" i="13" s="1"/>
  <c r="U4" i="13"/>
  <c r="W4" i="13" s="1"/>
  <c r="U7" i="13"/>
  <c r="W7" i="13" s="1"/>
  <c r="U5" i="13"/>
  <c r="W5" i="13" s="1"/>
  <c r="W3" i="12"/>
  <c r="U10" i="12"/>
  <c r="W10" i="12" s="1"/>
  <c r="Q5" i="12"/>
  <c r="S5" i="12" s="1"/>
  <c r="U5" i="12" s="1"/>
  <c r="W5" i="12" s="1"/>
  <c r="U13" i="12"/>
  <c r="W13" i="12" s="1"/>
  <c r="Q7" i="12"/>
  <c r="S7" i="12" s="1"/>
  <c r="U7" i="12" s="1"/>
  <c r="W7" i="12" s="1"/>
  <c r="W3" i="14" l="1"/>
  <c r="U17" i="14"/>
  <c r="U14" i="14"/>
  <c r="U17" i="13"/>
  <c r="W3" i="13"/>
  <c r="U14" i="13"/>
  <c r="U14" i="12"/>
  <c r="W17" i="12"/>
  <c r="W14" i="12"/>
  <c r="U17" i="12"/>
  <c r="W17" i="14" l="1"/>
  <c r="W14" i="14"/>
  <c r="W17" i="13"/>
  <c r="W14" i="13"/>
  <c r="T4" i="8"/>
  <c r="T5" i="8"/>
  <c r="T6" i="8"/>
  <c r="T7" i="8"/>
  <c r="T8" i="8"/>
  <c r="T9" i="8"/>
  <c r="T10" i="8"/>
  <c r="H5" i="8"/>
  <c r="H6" i="8"/>
  <c r="K6" i="8" s="1"/>
  <c r="H7" i="8"/>
  <c r="K7" i="8" s="1"/>
  <c r="V7" i="8" s="1"/>
  <c r="H9" i="8"/>
  <c r="H10" i="8"/>
  <c r="H11" i="8"/>
  <c r="G13" i="8"/>
  <c r="G4" i="8"/>
  <c r="G5" i="8"/>
  <c r="G6" i="8"/>
  <c r="G7" i="8"/>
  <c r="G8" i="8"/>
  <c r="G9" i="8"/>
  <c r="G10" i="8"/>
  <c r="G11" i="8"/>
  <c r="G3" i="8"/>
  <c r="H3" i="8"/>
  <c r="J3" i="8"/>
  <c r="K3" i="8" s="1"/>
  <c r="T3" i="8" s="1"/>
  <c r="V3" i="8" s="1"/>
  <c r="H4" i="8"/>
  <c r="K4" i="8" s="1"/>
  <c r="J4" i="8"/>
  <c r="J5" i="8"/>
  <c r="K5" i="8"/>
  <c r="J6" i="8"/>
  <c r="J7" i="8"/>
  <c r="J9" i="8"/>
  <c r="K9" i="8" s="1"/>
  <c r="V9" i="8" s="1"/>
  <c r="J10" i="8"/>
  <c r="K10" i="8" s="1"/>
  <c r="V10" i="8" s="1"/>
  <c r="AC10" i="8" s="1"/>
  <c r="J11" i="8"/>
  <c r="H13" i="8"/>
  <c r="J13" i="8"/>
  <c r="K13" i="8"/>
  <c r="T13" i="8" s="1"/>
  <c r="U14" i="8"/>
  <c r="G16" i="8"/>
  <c r="C16" i="8"/>
  <c r="D16" i="8" s="1"/>
  <c r="J16" i="8" s="1"/>
  <c r="K16" i="8" s="1"/>
  <c r="AA15" i="8"/>
  <c r="AA13" i="8"/>
  <c r="C13" i="8"/>
  <c r="AA11" i="8"/>
  <c r="D11" i="8"/>
  <c r="C11" i="8"/>
  <c r="AA10" i="8"/>
  <c r="D10" i="8"/>
  <c r="C10" i="8"/>
  <c r="C9" i="8"/>
  <c r="AA8" i="8"/>
  <c r="C8" i="8"/>
  <c r="H8" i="8" s="1"/>
  <c r="AA7" i="8"/>
  <c r="C7" i="8"/>
  <c r="AA6" i="8"/>
  <c r="D6" i="8"/>
  <c r="C6" i="8"/>
  <c r="AA5" i="8"/>
  <c r="C5" i="8"/>
  <c r="D5" i="8" s="1"/>
  <c r="AA4" i="8"/>
  <c r="C4" i="8"/>
  <c r="AA3" i="8"/>
  <c r="C3" i="8"/>
  <c r="K11" i="8" l="1"/>
  <c r="T11" i="8" s="1"/>
  <c r="V11" i="8" s="1"/>
  <c r="AC11" i="8" s="1"/>
  <c r="V6" i="8"/>
  <c r="AC6" i="8" s="1"/>
  <c r="V5" i="8"/>
  <c r="AC5" i="8" s="1"/>
  <c r="V4" i="8"/>
  <c r="D4" i="8"/>
  <c r="D9" i="8"/>
  <c r="D3" i="8"/>
  <c r="D8" i="8"/>
  <c r="D13" i="8"/>
  <c r="D7" i="8"/>
  <c r="AC7" i="8" s="1"/>
  <c r="AC4" i="8" l="1"/>
  <c r="J8" i="8"/>
  <c r="K8" i="8" s="1"/>
  <c r="V8" i="8" l="1"/>
  <c r="T14" i="8"/>
  <c r="AC3" i="8"/>
  <c r="AC20" i="8" s="1"/>
  <c r="V14" i="8" l="1"/>
  <c r="AC8" i="8"/>
  <c r="D8" i="5"/>
  <c r="D9" i="5"/>
  <c r="D10" i="5"/>
  <c r="D11" i="5"/>
  <c r="D12" i="5"/>
  <c r="D13" i="5"/>
  <c r="D14" i="5"/>
  <c r="D4" i="5"/>
  <c r="D5" i="5"/>
  <c r="D6" i="5"/>
  <c r="D7" i="5"/>
  <c r="D3" i="5"/>
  <c r="D6" i="6"/>
  <c r="D7" i="6"/>
  <c r="D8" i="6"/>
  <c r="D9" i="6"/>
  <c r="D10" i="6"/>
  <c r="D11" i="6"/>
  <c r="D12" i="6"/>
  <c r="D13" i="6"/>
  <c r="D5" i="6"/>
  <c r="D4" i="6"/>
  <c r="D3" i="6"/>
  <c r="U14" i="6"/>
  <c r="V11" i="6"/>
  <c r="AC11" i="6" s="1"/>
  <c r="AA15" i="6"/>
  <c r="AA13" i="6"/>
  <c r="AC12" i="6"/>
  <c r="AA12" i="6"/>
  <c r="AA11" i="6"/>
  <c r="AA10" i="6"/>
  <c r="AA8" i="6"/>
  <c r="AA7" i="6"/>
  <c r="AA6" i="6"/>
  <c r="AA5" i="6"/>
  <c r="AA4" i="6"/>
  <c r="AA3" i="6"/>
  <c r="AA3" i="5"/>
  <c r="AA4" i="5"/>
  <c r="AA5" i="5"/>
  <c r="AA6" i="5"/>
  <c r="AA7" i="5"/>
  <c r="AA8" i="5"/>
  <c r="AA10" i="5"/>
  <c r="AA11" i="5"/>
  <c r="AA12" i="5"/>
  <c r="AA13" i="5"/>
  <c r="AA14" i="5"/>
  <c r="AA15" i="5"/>
  <c r="AA16" i="5"/>
  <c r="AA17" i="5"/>
  <c r="G16" i="6"/>
  <c r="C16" i="6"/>
  <c r="D16" i="6" s="1"/>
  <c r="C11" i="6"/>
  <c r="J11" i="6" s="1"/>
  <c r="C10" i="6"/>
  <c r="H10" i="6" s="1"/>
  <c r="C9" i="6"/>
  <c r="H9" i="6" s="1"/>
  <c r="G8" i="6"/>
  <c r="C8" i="6"/>
  <c r="H8" i="6" s="1"/>
  <c r="C7" i="6"/>
  <c r="J7" i="6" s="1"/>
  <c r="G13" i="6"/>
  <c r="C13" i="6"/>
  <c r="H13" i="6" s="1"/>
  <c r="G6" i="6"/>
  <c r="C6" i="6"/>
  <c r="H6" i="6" s="1"/>
  <c r="G5" i="6"/>
  <c r="C5" i="6"/>
  <c r="G4" i="6"/>
  <c r="C4" i="6"/>
  <c r="G3" i="6"/>
  <c r="C3" i="6"/>
  <c r="H3" i="6" s="1"/>
  <c r="AC8" i="5"/>
  <c r="C13" i="5"/>
  <c r="H13" i="5" s="1"/>
  <c r="G17" i="5"/>
  <c r="C17" i="5"/>
  <c r="U15" i="5"/>
  <c r="C14" i="5"/>
  <c r="C12" i="5"/>
  <c r="G11" i="5"/>
  <c r="C11" i="5"/>
  <c r="C10" i="5"/>
  <c r="H10" i="5" s="1"/>
  <c r="G7" i="5"/>
  <c r="C7" i="5"/>
  <c r="H7" i="5" s="1"/>
  <c r="G6" i="5"/>
  <c r="C6" i="5"/>
  <c r="H6" i="5" s="1"/>
  <c r="G5" i="5"/>
  <c r="C5" i="5"/>
  <c r="G4" i="5"/>
  <c r="C4" i="5"/>
  <c r="G3" i="5"/>
  <c r="C3" i="5"/>
  <c r="H3" i="5" s="1"/>
  <c r="AB13" i="4"/>
  <c r="D13" i="4"/>
  <c r="I13" i="4" s="1"/>
  <c r="AD7" i="4"/>
  <c r="AB7" i="4"/>
  <c r="H7" i="4"/>
  <c r="D7" i="4"/>
  <c r="I7" i="4" s="1"/>
  <c r="AB12" i="4"/>
  <c r="AD12" i="4"/>
  <c r="AB20" i="4"/>
  <c r="AB22" i="4"/>
  <c r="H7" i="6" l="1"/>
  <c r="K7" i="6" s="1"/>
  <c r="T7" i="6" s="1"/>
  <c r="V7" i="6" s="1"/>
  <c r="AC7" i="6" s="1"/>
  <c r="J4" i="6"/>
  <c r="J5" i="6"/>
  <c r="K5" i="6" s="1"/>
  <c r="T5" i="6" s="1"/>
  <c r="V5" i="6" s="1"/>
  <c r="AC5" i="6" s="1"/>
  <c r="J16" i="6"/>
  <c r="K16" i="6" s="1"/>
  <c r="H11" i="6"/>
  <c r="K11" i="6" s="1"/>
  <c r="J3" i="6"/>
  <c r="K3" i="6" s="1"/>
  <c r="T3" i="6" s="1"/>
  <c r="V3" i="6" s="1"/>
  <c r="J9" i="6"/>
  <c r="K9" i="6" s="1"/>
  <c r="T9" i="6" s="1"/>
  <c r="V9" i="6" s="1"/>
  <c r="H4" i="6"/>
  <c r="J8" i="6"/>
  <c r="K8" i="6" s="1"/>
  <c r="T8" i="6" s="1"/>
  <c r="V8" i="6" s="1"/>
  <c r="AC8" i="6" s="1"/>
  <c r="J10" i="6"/>
  <c r="K10" i="6" s="1"/>
  <c r="T10" i="6" s="1"/>
  <c r="V10" i="6" s="1"/>
  <c r="AC10" i="6" s="1"/>
  <c r="J13" i="5"/>
  <c r="K13" i="5"/>
  <c r="O6" i="5"/>
  <c r="P6" i="5" s="1"/>
  <c r="R6" i="5" s="1"/>
  <c r="H4" i="5"/>
  <c r="O4" i="5"/>
  <c r="J4" i="5"/>
  <c r="J14" i="5"/>
  <c r="J11" i="5"/>
  <c r="O5" i="5"/>
  <c r="J5" i="5"/>
  <c r="P5" i="5"/>
  <c r="R5" i="5" s="1"/>
  <c r="J12" i="5"/>
  <c r="D17" i="5"/>
  <c r="H14" i="5"/>
  <c r="H11" i="5"/>
  <c r="H12" i="5"/>
  <c r="E13" i="4"/>
  <c r="E7" i="4"/>
  <c r="D12" i="4"/>
  <c r="I12" i="4" s="1"/>
  <c r="AB14" i="4"/>
  <c r="AB23" i="4"/>
  <c r="D14" i="4"/>
  <c r="E14" i="4" s="1"/>
  <c r="H10" i="3"/>
  <c r="H6" i="3"/>
  <c r="AC3" i="6" l="1"/>
  <c r="AC20" i="6" s="1"/>
  <c r="K4" i="6"/>
  <c r="T4" i="6" s="1"/>
  <c r="V4" i="6" s="1"/>
  <c r="AC4" i="6" s="1"/>
  <c r="J13" i="6"/>
  <c r="K13" i="6" s="1"/>
  <c r="J6" i="6"/>
  <c r="K6" i="6" s="1"/>
  <c r="R13" i="5"/>
  <c r="T13" i="5" s="1"/>
  <c r="V13" i="5" s="1"/>
  <c r="AC13" i="5" s="1"/>
  <c r="K4" i="5"/>
  <c r="K5" i="5"/>
  <c r="T5" i="5" s="1"/>
  <c r="V5" i="5" s="1"/>
  <c r="AC5" i="5" s="1"/>
  <c r="J6" i="5"/>
  <c r="K6" i="5" s="1"/>
  <c r="T6" i="5" s="1"/>
  <c r="V6" i="5" s="1"/>
  <c r="AC6" i="5" s="1"/>
  <c r="K12" i="5"/>
  <c r="T12" i="5" s="1"/>
  <c r="V12" i="5" s="1"/>
  <c r="AC12" i="5" s="1"/>
  <c r="K14" i="5"/>
  <c r="O7" i="5"/>
  <c r="P7" i="5" s="1"/>
  <c r="R7" i="5" s="1"/>
  <c r="J7" i="5"/>
  <c r="K7" i="5" s="1"/>
  <c r="J3" i="5"/>
  <c r="K3" i="5" s="1"/>
  <c r="K11" i="5"/>
  <c r="J10" i="5"/>
  <c r="K10" i="5" s="1"/>
  <c r="O17" i="5"/>
  <c r="N17" i="5"/>
  <c r="J17" i="5"/>
  <c r="K17" i="5" s="1"/>
  <c r="P4" i="5"/>
  <c r="R4" i="5" s="1"/>
  <c r="T4" i="5" s="1"/>
  <c r="V4" i="5" s="1"/>
  <c r="P13" i="4"/>
  <c r="O13" i="4"/>
  <c r="Q13" i="4" s="1"/>
  <c r="S13" i="4" s="1"/>
  <c r="U13" i="4" s="1"/>
  <c r="K13" i="4"/>
  <c r="L13" i="4" s="1"/>
  <c r="P7" i="4"/>
  <c r="O7" i="4"/>
  <c r="Q7" i="4" s="1"/>
  <c r="S7" i="4" s="1"/>
  <c r="K7" i="4"/>
  <c r="L7" i="4" s="1"/>
  <c r="E12" i="4"/>
  <c r="P14" i="4"/>
  <c r="K14" i="4"/>
  <c r="O14" i="4"/>
  <c r="I14" i="4"/>
  <c r="AB21" i="4"/>
  <c r="AB19" i="4"/>
  <c r="AB18" i="4"/>
  <c r="AB17" i="4"/>
  <c r="AB16" i="4"/>
  <c r="H23" i="4"/>
  <c r="D23" i="4"/>
  <c r="I23" i="4" s="1"/>
  <c r="V15" i="4"/>
  <c r="AB11" i="4"/>
  <c r="H11" i="4"/>
  <c r="D11" i="4"/>
  <c r="I11" i="4" s="1"/>
  <c r="AB10" i="4"/>
  <c r="D10" i="4"/>
  <c r="I10" i="4" s="1"/>
  <c r="AD8" i="4"/>
  <c r="AB8" i="4"/>
  <c r="H8" i="4"/>
  <c r="D8" i="4"/>
  <c r="AD6" i="4"/>
  <c r="AB6" i="4"/>
  <c r="H6" i="4"/>
  <c r="D6" i="4"/>
  <c r="I6" i="4" s="1"/>
  <c r="AD5" i="4"/>
  <c r="AB5" i="4"/>
  <c r="H5" i="4"/>
  <c r="D5" i="4"/>
  <c r="E5" i="4" s="1"/>
  <c r="AD4" i="4"/>
  <c r="AB4" i="4"/>
  <c r="H4" i="4"/>
  <c r="D4" i="4"/>
  <c r="E4" i="4" s="1"/>
  <c r="AD3" i="4"/>
  <c r="AB3" i="4"/>
  <c r="H3" i="4"/>
  <c r="D3" i="4"/>
  <c r="E3" i="4" s="1"/>
  <c r="D11" i="3"/>
  <c r="I11" i="3" s="1"/>
  <c r="T6" i="6" l="1"/>
  <c r="V6" i="6" s="1"/>
  <c r="T13" i="6"/>
  <c r="T14" i="6" s="1"/>
  <c r="AC4" i="5"/>
  <c r="T14" i="5"/>
  <c r="V14" i="5" s="1"/>
  <c r="AC14" i="5" s="1"/>
  <c r="T11" i="5"/>
  <c r="V11" i="5" s="1"/>
  <c r="AC11" i="5" s="1"/>
  <c r="P3" i="5"/>
  <c r="R3" i="5" s="1"/>
  <c r="T3" i="5" s="1"/>
  <c r="V3" i="5" s="1"/>
  <c r="AC3" i="5" s="1"/>
  <c r="P17" i="5"/>
  <c r="R17" i="5" s="1"/>
  <c r="T7" i="5"/>
  <c r="V7" i="5" s="1"/>
  <c r="AC7" i="5" s="1"/>
  <c r="T10" i="5"/>
  <c r="V10" i="5" s="1"/>
  <c r="AC10" i="5" s="1"/>
  <c r="U7" i="4"/>
  <c r="O12" i="4"/>
  <c r="P12" i="4"/>
  <c r="K12" i="4"/>
  <c r="L12" i="4" s="1"/>
  <c r="L14" i="4"/>
  <c r="Q14" i="4"/>
  <c r="S14" i="4" s="1"/>
  <c r="I5" i="4"/>
  <c r="I3" i="4"/>
  <c r="I4" i="4"/>
  <c r="L4" i="4" s="1"/>
  <c r="AB15" i="4"/>
  <c r="I8" i="4"/>
  <c r="E8" i="4"/>
  <c r="P3" i="4"/>
  <c r="O3" i="4"/>
  <c r="P5" i="4"/>
  <c r="O5" i="4"/>
  <c r="K5" i="4"/>
  <c r="P4" i="4"/>
  <c r="K4" i="4"/>
  <c r="O4" i="4"/>
  <c r="E6" i="4"/>
  <c r="K3" i="4"/>
  <c r="E23" i="4"/>
  <c r="E10" i="4"/>
  <c r="E11" i="4"/>
  <c r="E11" i="3"/>
  <c r="P11" i="3" s="1"/>
  <c r="AB22" i="3"/>
  <c r="AB21" i="3"/>
  <c r="AB20" i="3"/>
  <c r="AB19" i="3"/>
  <c r="AB18" i="3"/>
  <c r="AB17" i="3"/>
  <c r="V16" i="3"/>
  <c r="H15" i="3"/>
  <c r="D15" i="3"/>
  <c r="I15" i="3" s="1"/>
  <c r="V13" i="3"/>
  <c r="AB12" i="3"/>
  <c r="D12" i="3"/>
  <c r="I12" i="3" s="1"/>
  <c r="AB10" i="3"/>
  <c r="D10" i="3"/>
  <c r="E10" i="3" s="1"/>
  <c r="AB9" i="3"/>
  <c r="H9" i="3"/>
  <c r="D9" i="3"/>
  <c r="E9" i="3" s="1"/>
  <c r="AD8" i="3"/>
  <c r="AB7" i="3"/>
  <c r="H7" i="3"/>
  <c r="D7" i="3"/>
  <c r="E7" i="3" s="1"/>
  <c r="P7" i="3" s="1"/>
  <c r="AB6" i="3"/>
  <c r="D6" i="3"/>
  <c r="E6" i="3" s="1"/>
  <c r="AB5" i="3"/>
  <c r="H5" i="3"/>
  <c r="D5" i="3"/>
  <c r="E5" i="3" s="1"/>
  <c r="AB4" i="3"/>
  <c r="H4" i="3"/>
  <c r="D4" i="3"/>
  <c r="I4" i="3" s="1"/>
  <c r="AB3" i="3"/>
  <c r="H3" i="3"/>
  <c r="D3" i="3"/>
  <c r="I3" i="3" s="1"/>
  <c r="AC15" i="5" l="1"/>
  <c r="AC6" i="6"/>
  <c r="V14" i="6"/>
  <c r="V15" i="5"/>
  <c r="T15" i="5"/>
  <c r="Q3" i="4"/>
  <c r="S3" i="4" s="1"/>
  <c r="L5" i="4"/>
  <c r="Q12" i="4"/>
  <c r="S12" i="4" s="1"/>
  <c r="U12" i="4" s="1"/>
  <c r="U14" i="4"/>
  <c r="Q5" i="4"/>
  <c r="S5" i="4" s="1"/>
  <c r="L3" i="4"/>
  <c r="Q4" i="4"/>
  <c r="S4" i="4" s="1"/>
  <c r="U4" i="4" s="1"/>
  <c r="P23" i="4"/>
  <c r="O23" i="4"/>
  <c r="Q23" i="4" s="1"/>
  <c r="S23" i="4" s="1"/>
  <c r="K23" i="4"/>
  <c r="L23" i="4" s="1"/>
  <c r="P8" i="4"/>
  <c r="O8" i="4"/>
  <c r="K8" i="4"/>
  <c r="L8" i="4" s="1"/>
  <c r="P6" i="4"/>
  <c r="O6" i="4"/>
  <c r="K6" i="4"/>
  <c r="L6" i="4" s="1"/>
  <c r="K11" i="4"/>
  <c r="L11" i="4" s="1"/>
  <c r="P11" i="4"/>
  <c r="O11" i="4"/>
  <c r="P10" i="4"/>
  <c r="O10" i="4"/>
  <c r="K10" i="4"/>
  <c r="L10" i="4" s="1"/>
  <c r="O11" i="3"/>
  <c r="Q11" i="3" s="1"/>
  <c r="S11" i="3" s="1"/>
  <c r="K11" i="3"/>
  <c r="L11" i="3" s="1"/>
  <c r="U11" i="3" s="1"/>
  <c r="AB13" i="3"/>
  <c r="I5" i="3"/>
  <c r="AB24" i="3"/>
  <c r="I7" i="3"/>
  <c r="I6" i="3"/>
  <c r="P9" i="3"/>
  <c r="O9" i="3"/>
  <c r="K9" i="3"/>
  <c r="O10" i="3"/>
  <c r="K10" i="3"/>
  <c r="P10" i="3"/>
  <c r="O6" i="3"/>
  <c r="P6" i="3"/>
  <c r="K6" i="3"/>
  <c r="P5" i="3"/>
  <c r="O5" i="3"/>
  <c r="K5" i="3"/>
  <c r="E15" i="3"/>
  <c r="I9" i="3"/>
  <c r="I10" i="3"/>
  <c r="K7" i="3"/>
  <c r="O7" i="3"/>
  <c r="Q7" i="3" s="1"/>
  <c r="S7" i="3" s="1"/>
  <c r="E3" i="3"/>
  <c r="E4" i="3"/>
  <c r="E12" i="3"/>
  <c r="H16" i="2"/>
  <c r="D16" i="2"/>
  <c r="I16" i="2" s="1"/>
  <c r="H13" i="2"/>
  <c r="D13" i="2"/>
  <c r="E13" i="2" s="1"/>
  <c r="P13" i="2" s="1"/>
  <c r="D12" i="2"/>
  <c r="I12" i="2" s="1"/>
  <c r="H11" i="2"/>
  <c r="D11" i="2"/>
  <c r="I11" i="2" s="1"/>
  <c r="H10" i="2"/>
  <c r="D10" i="2"/>
  <c r="E10" i="2" s="1"/>
  <c r="D9" i="2"/>
  <c r="I9" i="2" s="1"/>
  <c r="L9" i="2" s="1"/>
  <c r="H7" i="2"/>
  <c r="D7" i="2"/>
  <c r="I7" i="2" s="1"/>
  <c r="H6" i="2"/>
  <c r="D6" i="2"/>
  <c r="E6" i="2" s="1"/>
  <c r="H5" i="2"/>
  <c r="D5" i="2"/>
  <c r="I5" i="2" s="1"/>
  <c r="H4" i="2"/>
  <c r="D4" i="2"/>
  <c r="I4" i="2" s="1"/>
  <c r="H3" i="2"/>
  <c r="D3" i="2"/>
  <c r="I3" i="2" s="1"/>
  <c r="D16" i="1"/>
  <c r="H16" i="1"/>
  <c r="U3" i="4" l="1"/>
  <c r="U5" i="4"/>
  <c r="Q8" i="4"/>
  <c r="S8" i="4" s="1"/>
  <c r="U8" i="4" s="1"/>
  <c r="Q10" i="4"/>
  <c r="S10" i="4" s="1"/>
  <c r="U10" i="4" s="1"/>
  <c r="Q11" i="4"/>
  <c r="S11" i="4" s="1"/>
  <c r="U11" i="4" s="1"/>
  <c r="AD11" i="4" s="1"/>
  <c r="L7" i="3"/>
  <c r="U7" i="3" s="1"/>
  <c r="W7" i="3" s="1"/>
  <c r="AD7" i="3" s="1"/>
  <c r="Q6" i="4"/>
  <c r="S6" i="4" s="1"/>
  <c r="U6" i="4" s="1"/>
  <c r="E3" i="2"/>
  <c r="P3" i="2" s="1"/>
  <c r="I13" i="2"/>
  <c r="E7" i="2"/>
  <c r="P7" i="2" s="1"/>
  <c r="L5" i="3"/>
  <c r="Q5" i="3"/>
  <c r="S5" i="3" s="1"/>
  <c r="L10" i="3"/>
  <c r="L9" i="3"/>
  <c r="L6" i="3"/>
  <c r="Q6" i="3"/>
  <c r="S6" i="3" s="1"/>
  <c r="K15" i="3"/>
  <c r="L15" i="3" s="1"/>
  <c r="P15" i="3"/>
  <c r="O15" i="3"/>
  <c r="Q15" i="3" s="1"/>
  <c r="S15" i="3" s="1"/>
  <c r="U15" i="3" s="1"/>
  <c r="W15" i="3" s="1"/>
  <c r="P12" i="3"/>
  <c r="O12" i="3"/>
  <c r="K12" i="3"/>
  <c r="L12" i="3" s="1"/>
  <c r="U12" i="3" s="1"/>
  <c r="AD12" i="3" s="1"/>
  <c r="P4" i="3"/>
  <c r="O4" i="3"/>
  <c r="K4" i="3"/>
  <c r="L4" i="3" s="1"/>
  <c r="K3" i="3"/>
  <c r="L3" i="3" s="1"/>
  <c r="O3" i="3"/>
  <c r="P3" i="3"/>
  <c r="Q10" i="3"/>
  <c r="U10" i="3" s="1"/>
  <c r="Q9" i="3"/>
  <c r="S9" i="3" s="1"/>
  <c r="U9" i="3" s="1"/>
  <c r="E5" i="2"/>
  <c r="I10" i="2"/>
  <c r="E4" i="2"/>
  <c r="P4" i="2" s="1"/>
  <c r="E9" i="2"/>
  <c r="P9" i="2" s="1"/>
  <c r="I6" i="2"/>
  <c r="E11" i="2"/>
  <c r="P11" i="2" s="1"/>
  <c r="K10" i="2"/>
  <c r="P10" i="2"/>
  <c r="O10" i="2"/>
  <c r="K6" i="2"/>
  <c r="P6" i="2"/>
  <c r="O6" i="2"/>
  <c r="E12" i="2"/>
  <c r="O5" i="2"/>
  <c r="K13" i="2"/>
  <c r="E16" i="2"/>
  <c r="O4" i="2"/>
  <c r="Q4" i="2" s="1"/>
  <c r="S4" i="2" s="1"/>
  <c r="O13" i="2"/>
  <c r="Q13" i="2" s="1"/>
  <c r="S13" i="2" s="1"/>
  <c r="O3" i="2" l="1"/>
  <c r="Q3" i="2" s="1"/>
  <c r="S3" i="2" s="1"/>
  <c r="K3" i="2"/>
  <c r="L3" i="2" s="1"/>
  <c r="L10" i="2"/>
  <c r="L13" i="2"/>
  <c r="U15" i="4"/>
  <c r="W15" i="4"/>
  <c r="AD10" i="4"/>
  <c r="AD15" i="4" s="1"/>
  <c r="W9" i="3"/>
  <c r="AD9" i="3" s="1"/>
  <c r="U5" i="3"/>
  <c r="W5" i="3" s="1"/>
  <c r="AD5" i="3" s="1"/>
  <c r="W10" i="3"/>
  <c r="AD10" i="3" s="1"/>
  <c r="O7" i="2"/>
  <c r="Q7" i="2" s="1"/>
  <c r="S7" i="2" s="1"/>
  <c r="O9" i="2"/>
  <c r="Q9" i="2" s="1"/>
  <c r="S9" i="2" s="1"/>
  <c r="L6" i="2"/>
  <c r="K7" i="2"/>
  <c r="L7" i="2" s="1"/>
  <c r="Q10" i="2"/>
  <c r="S10" i="2" s="1"/>
  <c r="U10" i="2" s="1"/>
  <c r="W10" i="2" s="1"/>
  <c r="U6" i="3"/>
  <c r="W6" i="3" s="1"/>
  <c r="AD6" i="3" s="1"/>
  <c r="Q12" i="3"/>
  <c r="Q3" i="3"/>
  <c r="S3" i="3" s="1"/>
  <c r="U3" i="3" s="1"/>
  <c r="W3" i="3" s="1"/>
  <c r="AD3" i="3" s="1"/>
  <c r="Q4" i="3"/>
  <c r="S4" i="3" s="1"/>
  <c r="U4" i="3" s="1"/>
  <c r="W4" i="3" s="1"/>
  <c r="AD4" i="3" s="1"/>
  <c r="O11" i="2"/>
  <c r="Q11" i="2" s="1"/>
  <c r="S11" i="2" s="1"/>
  <c r="U11" i="2" s="1"/>
  <c r="W11" i="2" s="1"/>
  <c r="K4" i="2"/>
  <c r="L4" i="2" s="1"/>
  <c r="U4" i="2" s="1"/>
  <c r="P5" i="2"/>
  <c r="Q5" i="2" s="1"/>
  <c r="S5" i="2" s="1"/>
  <c r="K5" i="2"/>
  <c r="L5" i="2" s="1"/>
  <c r="K11" i="2"/>
  <c r="L11" i="2" s="1"/>
  <c r="P12" i="2"/>
  <c r="O12" i="2"/>
  <c r="K12" i="2"/>
  <c r="L12" i="2" s="1"/>
  <c r="K16" i="2"/>
  <c r="L16" i="2" s="1"/>
  <c r="P16" i="2"/>
  <c r="O16" i="2"/>
  <c r="Q16" i="2" s="1"/>
  <c r="S16" i="2" s="1"/>
  <c r="U13" i="2"/>
  <c r="W13" i="2" s="1"/>
  <c r="Q6" i="2"/>
  <c r="S6" i="2" s="1"/>
  <c r="V17" i="1"/>
  <c r="V14" i="1"/>
  <c r="U7" i="2" l="1"/>
  <c r="U3" i="2"/>
  <c r="U6" i="2"/>
  <c r="U5" i="2"/>
  <c r="AD13" i="3"/>
  <c r="W16" i="3"/>
  <c r="U16" i="3"/>
  <c r="U13" i="3"/>
  <c r="W13" i="3"/>
  <c r="U16" i="2"/>
  <c r="W16" i="2" s="1"/>
  <c r="Q12" i="2"/>
  <c r="S12" i="2" s="1"/>
  <c r="U12" i="2" s="1"/>
  <c r="W12" i="2" s="1"/>
  <c r="U17" i="2" l="1"/>
  <c r="U14" i="2"/>
  <c r="D11" i="1" l="1"/>
  <c r="H11" i="1"/>
  <c r="I11" i="1" l="1"/>
  <c r="E11" i="1"/>
  <c r="K11" i="1"/>
  <c r="L11" i="1" s="1"/>
  <c r="H13" i="1"/>
  <c r="I16" i="1" l="1"/>
  <c r="E16" i="1"/>
  <c r="O11" i="1"/>
  <c r="P11" i="1"/>
  <c r="Q11" i="1" s="1"/>
  <c r="K16" i="1"/>
  <c r="P16" i="1"/>
  <c r="O16" i="1"/>
  <c r="Q16" i="1" s="1"/>
  <c r="AB23" i="1"/>
  <c r="AB22" i="1"/>
  <c r="AB21" i="1"/>
  <c r="AB20" i="1"/>
  <c r="AB19" i="1"/>
  <c r="AB18" i="1"/>
  <c r="H12" i="1"/>
  <c r="D12" i="1"/>
  <c r="E12" i="1" s="1"/>
  <c r="AB10" i="1"/>
  <c r="H10" i="1"/>
  <c r="D10" i="1"/>
  <c r="E10" i="1" s="1"/>
  <c r="AB9" i="1"/>
  <c r="H9" i="1"/>
  <c r="D9" i="1"/>
  <c r="AD8" i="1"/>
  <c r="D13" i="1"/>
  <c r="E13" i="1" s="1"/>
  <c r="O13" i="1" s="1"/>
  <c r="AB7" i="1"/>
  <c r="H7" i="1"/>
  <c r="D7" i="1"/>
  <c r="I7" i="1" s="1"/>
  <c r="AB6" i="1"/>
  <c r="H6" i="1"/>
  <c r="D6" i="1"/>
  <c r="E6" i="1" s="1"/>
  <c r="AB5" i="1"/>
  <c r="H5" i="1"/>
  <c r="D5" i="1"/>
  <c r="E5" i="1" s="1"/>
  <c r="AB4" i="1"/>
  <c r="H4" i="1"/>
  <c r="D4" i="1"/>
  <c r="I4" i="1" s="1"/>
  <c r="AB3" i="1"/>
  <c r="H3" i="1"/>
  <c r="D3" i="1"/>
  <c r="I3" i="1" s="1"/>
  <c r="S11" i="1" l="1"/>
  <c r="U11" i="1" s="1"/>
  <c r="W11" i="1" s="1"/>
  <c r="Z11" i="1" s="1"/>
  <c r="AB11" i="1" s="1"/>
  <c r="L16" i="1"/>
  <c r="I9" i="1"/>
  <c r="E9" i="1"/>
  <c r="I10" i="1"/>
  <c r="S16" i="1"/>
  <c r="I5" i="1"/>
  <c r="AB25" i="1"/>
  <c r="I13" i="1"/>
  <c r="P13" i="1"/>
  <c r="K13" i="1"/>
  <c r="P5" i="1"/>
  <c r="O5" i="1"/>
  <c r="K5" i="1"/>
  <c r="P6" i="1"/>
  <c r="O6" i="1"/>
  <c r="K6" i="1"/>
  <c r="P12" i="1"/>
  <c r="O12" i="1"/>
  <c r="K12" i="1"/>
  <c r="I6" i="1"/>
  <c r="E7" i="1"/>
  <c r="I12" i="1"/>
  <c r="E3" i="1"/>
  <c r="E4" i="1"/>
  <c r="U16" i="1" l="1"/>
  <c r="L5" i="1"/>
  <c r="AD11" i="1"/>
  <c r="Q5" i="1"/>
  <c r="S5" i="1" s="1"/>
  <c r="Q12" i="1"/>
  <c r="S12" i="1" s="1"/>
  <c r="Q13" i="1"/>
  <c r="S13" i="1" s="1"/>
  <c r="L13" i="1"/>
  <c r="Q6" i="1"/>
  <c r="S6" i="1" s="1"/>
  <c r="P10" i="1"/>
  <c r="O10" i="1"/>
  <c r="K10" i="1"/>
  <c r="L10" i="1" s="1"/>
  <c r="O4" i="1"/>
  <c r="P4" i="1"/>
  <c r="K4" i="1"/>
  <c r="L4" i="1" s="1"/>
  <c r="L9" i="1"/>
  <c r="P9" i="1"/>
  <c r="O9" i="1"/>
  <c r="K3" i="1"/>
  <c r="L3" i="1" s="1"/>
  <c r="P3" i="1"/>
  <c r="O3" i="1"/>
  <c r="L12" i="1"/>
  <c r="P7" i="1"/>
  <c r="O7" i="1"/>
  <c r="K7" i="1"/>
  <c r="L7" i="1" s="1"/>
  <c r="L6" i="1"/>
  <c r="Q3" i="1" l="1"/>
  <c r="S3" i="1" s="1"/>
  <c r="W16" i="1"/>
  <c r="U5" i="1"/>
  <c r="U12" i="1"/>
  <c r="U13" i="1"/>
  <c r="W13" i="1" s="1"/>
  <c r="Z13" i="1" s="1"/>
  <c r="AB13" i="1" s="1"/>
  <c r="Q10" i="1"/>
  <c r="S10" i="1" s="1"/>
  <c r="U10" i="1" s="1"/>
  <c r="W10" i="1" s="1"/>
  <c r="Q9" i="1"/>
  <c r="S9" i="1" s="1"/>
  <c r="Q7" i="1"/>
  <c r="S7" i="1" s="1"/>
  <c r="U7" i="1" s="1"/>
  <c r="W7" i="1" s="1"/>
  <c r="AD7" i="1" s="1"/>
  <c r="U6" i="1"/>
  <c r="W6" i="1" s="1"/>
  <c r="AD6" i="1" s="1"/>
  <c r="U9" i="1"/>
  <c r="W9" i="1" s="1"/>
  <c r="AD9" i="1" s="1"/>
  <c r="U3" i="1"/>
  <c r="Q4" i="1"/>
  <c r="S4" i="1" s="1"/>
  <c r="U4" i="1" s="1"/>
  <c r="W4" i="1" s="1"/>
  <c r="AD4" i="1" s="1"/>
  <c r="AD10" i="1" l="1"/>
  <c r="U17" i="1"/>
  <c r="W5" i="1"/>
  <c r="U14" i="1"/>
  <c r="W12" i="1"/>
  <c r="AD13" i="1"/>
  <c r="W3" i="1"/>
  <c r="Z12" i="1" l="1"/>
  <c r="AB12" i="1" s="1"/>
  <c r="AB14" i="1" s="1"/>
  <c r="W17" i="1"/>
  <c r="AD5" i="1"/>
  <c r="W14" i="1"/>
  <c r="AD3" i="1"/>
  <c r="AD12" i="1" l="1"/>
  <c r="AD14" i="1"/>
  <c r="W7" i="2" l="1"/>
  <c r="V17" i="2"/>
  <c r="V14" i="2"/>
  <c r="W14" i="2"/>
  <c r="V6" i="2"/>
  <c r="W6" i="2"/>
  <c r="W17" i="2"/>
</calcChain>
</file>

<file path=xl/sharedStrings.xml><?xml version="1.0" encoding="utf-8"?>
<sst xmlns="http://schemas.openxmlformats.org/spreadsheetml/2006/main" count="400" uniqueCount="57">
  <si>
    <t>S/ No</t>
  </si>
  <si>
    <t>ADI VE SOYADI</t>
  </si>
  <si>
    <t>MAAŞ</t>
  </si>
  <si>
    <t>GÜNLÜK ÜCRET</t>
  </si>
  <si>
    <t>SAAT ÜCRETİ</t>
  </si>
  <si>
    <t>GÜN</t>
  </si>
  <si>
    <t>GELMEDİĞİ GÜN</t>
  </si>
  <si>
    <t>ÇALIŞTIĞI GÜN</t>
  </si>
  <si>
    <t>GÜNLÜK KESİNTİ</t>
  </si>
  <si>
    <t>EKSİK SAAT</t>
  </si>
  <si>
    <t>SAAT KESİNTİ</t>
  </si>
  <si>
    <t>KESİNTİ TOPLAMI</t>
  </si>
  <si>
    <t>NORMAL MESAİ</t>
  </si>
  <si>
    <t>PAZAR MESAİ</t>
  </si>
  <si>
    <t>NORMAL MESAİ ÜCRETİ</t>
  </si>
  <si>
    <t>PAZAR MESAİ ÜCRETİ</t>
  </si>
  <si>
    <t>TOPLAM MESAİ ÜCRETİ</t>
  </si>
  <si>
    <t>DEVİR</t>
  </si>
  <si>
    <t>İLAVE ÜCRET TOPLAMI</t>
  </si>
  <si>
    <t>KESİNTİ AVANS İCRA</t>
  </si>
  <si>
    <t>KALAN</t>
  </si>
  <si>
    <t>BANKA YATACAK TUTAR</t>
  </si>
  <si>
    <t>ELDEN ÖDENECEK</t>
  </si>
  <si>
    <t>CEMAL KUVARA</t>
  </si>
  <si>
    <t>ABDÜLKERİM MASE</t>
  </si>
  <si>
    <t>YAHYA EL-HÜSEYİN</t>
  </si>
  <si>
    <t>İSMAİL ASLAN</t>
  </si>
  <si>
    <t>CASİM</t>
  </si>
  <si>
    <t>ÖMER UYSAL</t>
  </si>
  <si>
    <t>BÜLENT BAŞAK</t>
  </si>
  <si>
    <t>SULTAN YILDIRIM</t>
  </si>
  <si>
    <t>VESİLE NALDÖVEN</t>
  </si>
  <si>
    <t>OCAK AYI MAAŞ HESAPLAMA ÇİZELGESİ</t>
  </si>
  <si>
    <t>MEHMET KAZAN</t>
  </si>
  <si>
    <t>HAFTALIK 7500 TL VERİLECEK</t>
  </si>
  <si>
    <t>NAZİF AKKAN</t>
  </si>
  <si>
    <t>HAFTASONLARI MOLALAR DÜŞÜLSÜN.</t>
  </si>
  <si>
    <t>EMİN GAVES 4 SAAT ÇALIŞMA ÜCRETİ 333,3333</t>
  </si>
  <si>
    <t>MEHMET KAZAN LİSTEYE EKLENECEK</t>
  </si>
  <si>
    <t>NORMALMESAİ</t>
  </si>
  <si>
    <t>ZEKERİYA BÜLBÜL</t>
  </si>
  <si>
    <t>MART AYI MAAŞ HESAPLAMA ÇİZELGESİ</t>
  </si>
  <si>
    <t>GÜLŞEN ÖZTÜRK</t>
  </si>
  <si>
    <t>NİSAN AYI MAAŞ HESAPLAMA ÇİZELGESİ</t>
  </si>
  <si>
    <t>ŞERİFE KAPLAN</t>
  </si>
  <si>
    <t>BEHİYE CAN</t>
  </si>
  <si>
    <t>MUSTAFA EMİN CİHAN</t>
  </si>
  <si>
    <t>1166,,67</t>
  </si>
  <si>
    <t>EZGİ SULTAN YENİCE</t>
  </si>
  <si>
    <t>CASİM EL MÜŞRİF</t>
  </si>
  <si>
    <t>EYLÜL AYI MAAŞ HESAPLAMA ÇİZELGESİ</t>
  </si>
  <si>
    <t>RIZA AYDOĞAN</t>
  </si>
  <si>
    <t>RESMİ TATİL MESAİSİ</t>
  </si>
  <si>
    <t>EKİM AYI MAAŞ HESAPLAMA ÇİZELGESİ</t>
  </si>
  <si>
    <t xml:space="preserve">YUSUF </t>
  </si>
  <si>
    <t>TÜLAY</t>
  </si>
  <si>
    <t>NAMIK ABİ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</si>
</sst>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#,##0.00\ &quot;₺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rgb="FF3F3F3F"/>
      <name val="Calibri"/>
      <family val="2"/>
      <charset val="162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  <font>
      <b/>
      <u/>
      <sz val="14"/>
      <color theme="1"/>
      <name val="Calibri"/>
      <family val="2"/>
      <charset val="162"/>
      <scheme val="minor"/>
    </font>
    <font>
      <b/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8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9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u/>
      <sz val="9"/>
      <color theme="1"/>
      <name val="Calibri"/>
      <family val="2"/>
      <charset val="162"/>
      <scheme val="minor"/>
    </font>
    <font>
      <b/>
      <sz val="8"/>
      <color rgb="FF3F3F3F"/>
      <name val="Calibri"/>
      <family val="2"/>
      <charset val="162"/>
    </font>
    <font>
      <b/>
      <sz val="8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theme="0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  <font>
      <b/>
      <sz val="8"/>
      <name val="Arial"/>
      <family val="2"/>
      <charset val="162"/>
    </font>
    <font>
      <b/>
      <sz val="9"/>
      <color rgb="FF3F3F3F"/>
      <name val="Calibri"/>
      <family val="2"/>
      <charset val="162"/>
    </font>
    <font>
      <b/>
      <sz val="9"/>
      <color theme="0"/>
      <name val="Calibri"/>
      <family val="2"/>
      <charset val="16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1FD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EEFE9C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</cellStyleXfs>
  <cellXfs count="186">
    <xf numFmtId="0" fontId="0" fillId="0" borderId="0" xfId="0"/>
    <xf numFmtId="0" fontId="8" fillId="15" borderId="0" xfId="0" applyFont="1" applyFill="1"/>
    <xf numFmtId="0" fontId="8" fillId="0" borderId="0" xfId="0" applyFont="1"/>
    <xf numFmtId="4" fontId="9" fillId="16" borderId="2" xfId="4" applyNumberFormat="1" applyFont="1" applyFill="1" applyBorder="1" applyAlignment="1">
      <alignment horizontal="center" vertical="center" wrapText="1"/>
    </xf>
    <xf numFmtId="4" fontId="10" fillId="11" borderId="2" xfId="11" applyNumberFormat="1" applyFont="1" applyBorder="1" applyAlignment="1">
      <alignment horizontal="center" vertical="center" wrapText="1"/>
    </xf>
    <xf numFmtId="4" fontId="10" fillId="6" borderId="2" xfId="6" applyNumberFormat="1" applyFont="1" applyBorder="1" applyAlignment="1">
      <alignment horizontal="center" vertical="center" wrapText="1"/>
    </xf>
    <xf numFmtId="4" fontId="11" fillId="13" borderId="2" xfId="13" applyNumberFormat="1" applyFont="1" applyBorder="1" applyAlignment="1">
      <alignment horizontal="center" vertical="center" wrapText="1"/>
    </xf>
    <xf numFmtId="4" fontId="10" fillId="8" borderId="2" xfId="8" applyNumberFormat="1" applyFont="1" applyBorder="1" applyAlignment="1">
      <alignment horizontal="center" vertical="center" wrapText="1"/>
    </xf>
    <xf numFmtId="4" fontId="10" fillId="2" borderId="2" xfId="2" applyNumberFormat="1" applyFont="1" applyBorder="1" applyAlignment="1">
      <alignment horizontal="center" vertical="center" wrapText="1"/>
    </xf>
    <xf numFmtId="4" fontId="12" fillId="9" borderId="2" xfId="9" applyNumberFormat="1" applyFont="1" applyBorder="1" applyAlignment="1">
      <alignment horizontal="center" vertical="center" wrapText="1"/>
    </xf>
    <xf numFmtId="0" fontId="11" fillId="15" borderId="0" xfId="0" applyFont="1" applyFill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3" fillId="17" borderId="2" xfId="0" applyFont="1" applyFill="1" applyBorder="1" applyAlignment="1">
      <alignment horizontal="left" vertical="center"/>
    </xf>
    <xf numFmtId="4" fontId="11" fillId="17" borderId="2" xfId="0" applyNumberFormat="1" applyFont="1" applyFill="1" applyBorder="1" applyAlignment="1">
      <alignment horizontal="center" vertical="center"/>
    </xf>
    <xf numFmtId="3" fontId="11" fillId="18" borderId="2" xfId="0" applyNumberFormat="1" applyFont="1" applyFill="1" applyBorder="1" applyAlignment="1">
      <alignment horizontal="center" vertical="center"/>
    </xf>
    <xf numFmtId="3" fontId="11" fillId="14" borderId="2" xfId="14" applyNumberFormat="1" applyFont="1" applyBorder="1" applyAlignment="1">
      <alignment horizontal="center" vertical="center"/>
    </xf>
    <xf numFmtId="4" fontId="11" fillId="18" borderId="2" xfId="0" applyNumberFormat="1" applyFont="1" applyFill="1" applyBorder="1" applyAlignment="1">
      <alignment horizontal="center" vertical="center"/>
    </xf>
    <xf numFmtId="20" fontId="11" fillId="7" borderId="2" xfId="7" applyNumberFormat="1" applyFont="1" applyBorder="1" applyAlignment="1">
      <alignment horizontal="center" vertical="center"/>
    </xf>
    <xf numFmtId="20" fontId="11" fillId="12" borderId="2" xfId="12" applyNumberFormat="1" applyFont="1" applyBorder="1" applyAlignment="1">
      <alignment horizontal="center" vertical="center"/>
    </xf>
    <xf numFmtId="20" fontId="11" fillId="19" borderId="2" xfId="0" applyNumberFormat="1" applyFont="1" applyFill="1" applyBorder="1" applyAlignment="1">
      <alignment horizontal="center" vertical="center"/>
    </xf>
    <xf numFmtId="4" fontId="11" fillId="19" borderId="2" xfId="0" applyNumberFormat="1" applyFont="1" applyFill="1" applyBorder="1" applyAlignment="1">
      <alignment horizontal="center" vertical="center"/>
    </xf>
    <xf numFmtId="4" fontId="10" fillId="3" borderId="2" xfId="3" applyNumberFormat="1" applyFont="1" applyBorder="1" applyAlignment="1">
      <alignment horizontal="center" vertical="center"/>
    </xf>
    <xf numFmtId="4" fontId="11" fillId="20" borderId="2" xfId="0" applyNumberFormat="1" applyFont="1" applyFill="1" applyBorder="1" applyAlignment="1">
      <alignment horizontal="center" vertical="center"/>
    </xf>
    <xf numFmtId="4" fontId="10" fillId="2" borderId="2" xfId="2" applyNumberFormat="1" applyFont="1" applyBorder="1" applyAlignment="1">
      <alignment horizontal="center" vertical="center"/>
    </xf>
    <xf numFmtId="4" fontId="11" fillId="20" borderId="2" xfId="0" applyNumberFormat="1" applyFont="1" applyFill="1" applyBorder="1"/>
    <xf numFmtId="4" fontId="11" fillId="10" borderId="2" xfId="10" applyNumberFormat="1" applyFont="1" applyBorder="1"/>
    <xf numFmtId="4" fontId="11" fillId="21" borderId="2" xfId="0" applyNumberFormat="1" applyFont="1" applyFill="1" applyBorder="1"/>
    <xf numFmtId="4" fontId="11" fillId="22" borderId="2" xfId="0" applyNumberFormat="1" applyFont="1" applyFill="1" applyBorder="1"/>
    <xf numFmtId="4" fontId="11" fillId="23" borderId="2" xfId="0" applyNumberFormat="1" applyFont="1" applyFill="1" applyBorder="1"/>
    <xf numFmtId="4" fontId="11" fillId="24" borderId="2" xfId="0" applyNumberFormat="1" applyFont="1" applyFill="1" applyBorder="1"/>
    <xf numFmtId="0" fontId="14" fillId="17" borderId="2" xfId="0" applyFont="1" applyFill="1" applyBorder="1" applyAlignment="1">
      <alignment horizontal="left" vertical="center"/>
    </xf>
    <xf numFmtId="4" fontId="11" fillId="17" borderId="2" xfId="4" applyNumberFormat="1" applyFont="1" applyFill="1" applyBorder="1" applyAlignment="1">
      <alignment horizontal="center" vertical="center"/>
    </xf>
    <xf numFmtId="3" fontId="11" fillId="18" borderId="2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15" borderId="0" xfId="0" applyFont="1" applyFill="1" applyAlignment="1">
      <alignment horizontal="left" vertical="center"/>
    </xf>
    <xf numFmtId="4" fontId="11" fillId="15" borderId="0" xfId="4" applyNumberFormat="1" applyFont="1" applyFill="1" applyBorder="1" applyAlignment="1">
      <alignment horizontal="center" vertical="center"/>
    </xf>
    <xf numFmtId="0" fontId="10" fillId="0" borderId="0" xfId="0" applyFont="1"/>
    <xf numFmtId="44" fontId="11" fillId="0" borderId="0" xfId="1" applyFont="1" applyAlignment="1">
      <alignment horizontal="right" vertical="center"/>
    </xf>
    <xf numFmtId="4" fontId="11" fillId="5" borderId="2" xfId="5" applyNumberFormat="1" applyFont="1" applyBorder="1"/>
    <xf numFmtId="0" fontId="11" fillId="15" borderId="0" xfId="0" applyFont="1" applyFill="1" applyAlignment="1">
      <alignment horizontal="center" vertical="center"/>
    </xf>
    <xf numFmtId="4" fontId="11" fillId="15" borderId="0" xfId="0" applyNumberFormat="1" applyFont="1" applyFill="1"/>
    <xf numFmtId="164" fontId="11" fillId="15" borderId="2" xfId="0" applyNumberFormat="1" applyFont="1" applyFill="1" applyBorder="1"/>
    <xf numFmtId="164" fontId="11" fillId="15" borderId="3" xfId="0" applyNumberFormat="1" applyFont="1" applyFill="1" applyBorder="1"/>
    <xf numFmtId="164" fontId="15" fillId="15" borderId="0" xfId="0" applyNumberFormat="1" applyFont="1" applyFill="1"/>
    <xf numFmtId="164" fontId="11" fillId="15" borderId="0" xfId="0" applyNumberFormat="1" applyFont="1" applyFill="1"/>
    <xf numFmtId="4" fontId="11" fillId="25" borderId="2" xfId="0" applyNumberFormat="1" applyFont="1" applyFill="1" applyBorder="1"/>
    <xf numFmtId="3" fontId="11" fillId="25" borderId="2" xfId="0" applyNumberFormat="1" applyFont="1" applyFill="1" applyBorder="1"/>
    <xf numFmtId="2" fontId="11" fillId="15" borderId="0" xfId="0" applyNumberFormat="1" applyFont="1" applyFill="1"/>
    <xf numFmtId="0" fontId="13" fillId="15" borderId="0" xfId="0" applyFont="1" applyFill="1" applyAlignment="1">
      <alignment horizontal="left" vertical="center"/>
    </xf>
    <xf numFmtId="4" fontId="11" fillId="0" borderId="0" xfId="4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left" vertical="center"/>
    </xf>
    <xf numFmtId="0" fontId="11" fillId="25" borderId="0" xfId="0" applyFont="1" applyFill="1"/>
    <xf numFmtId="0" fontId="11" fillId="26" borderId="0" xfId="0" applyFont="1" applyFill="1"/>
    <xf numFmtId="0" fontId="16" fillId="26" borderId="0" xfId="0" applyFont="1" applyFill="1" applyAlignment="1">
      <alignment horizontal="left" vertical="center"/>
    </xf>
    <xf numFmtId="0" fontId="17" fillId="26" borderId="0" xfId="0" applyFont="1" applyFill="1"/>
    <xf numFmtId="0" fontId="11" fillId="27" borderId="0" xfId="0" applyFont="1" applyFill="1"/>
    <xf numFmtId="0" fontId="18" fillId="27" borderId="0" xfId="0" applyFont="1" applyFill="1"/>
    <xf numFmtId="164" fontId="18" fillId="15" borderId="2" xfId="0" applyNumberFormat="1" applyFont="1" applyFill="1" applyBorder="1"/>
    <xf numFmtId="164" fontId="18" fillId="15" borderId="3" xfId="0" applyNumberFormat="1" applyFont="1" applyFill="1" applyBorder="1"/>
    <xf numFmtId="0" fontId="21" fillId="15" borderId="0" xfId="0" applyFont="1" applyFill="1"/>
    <xf numFmtId="0" fontId="21" fillId="0" borderId="0" xfId="0" applyFont="1"/>
    <xf numFmtId="4" fontId="21" fillId="17" borderId="2" xfId="0" applyNumberFormat="1" applyFont="1" applyFill="1" applyBorder="1" applyAlignment="1">
      <alignment horizontal="center" vertical="center"/>
    </xf>
    <xf numFmtId="3" fontId="21" fillId="18" borderId="2" xfId="0" applyNumberFormat="1" applyFont="1" applyFill="1" applyBorder="1" applyAlignment="1">
      <alignment horizontal="center" vertical="center"/>
    </xf>
    <xf numFmtId="3" fontId="21" fillId="14" borderId="2" xfId="14" applyNumberFormat="1" applyFont="1" applyBorder="1" applyAlignment="1">
      <alignment horizontal="center" vertical="center"/>
    </xf>
    <xf numFmtId="4" fontId="21" fillId="18" borderId="2" xfId="0" applyNumberFormat="1" applyFont="1" applyFill="1" applyBorder="1" applyAlignment="1">
      <alignment horizontal="center" vertical="center"/>
    </xf>
    <xf numFmtId="20" fontId="21" fillId="7" borderId="2" xfId="7" applyNumberFormat="1" applyFont="1" applyBorder="1" applyAlignment="1">
      <alignment horizontal="center" vertical="center"/>
    </xf>
    <xf numFmtId="20" fontId="21" fillId="12" borderId="2" xfId="12" applyNumberFormat="1" applyFont="1" applyBorder="1" applyAlignment="1">
      <alignment horizontal="center" vertical="center"/>
    </xf>
    <xf numFmtId="20" fontId="21" fillId="19" borderId="2" xfId="0" applyNumberFormat="1" applyFont="1" applyFill="1" applyBorder="1" applyAlignment="1">
      <alignment horizontal="center" vertical="center"/>
    </xf>
    <xf numFmtId="4" fontId="21" fillId="19" borderId="2" xfId="0" applyNumberFormat="1" applyFont="1" applyFill="1" applyBorder="1" applyAlignment="1">
      <alignment horizontal="center" vertical="center"/>
    </xf>
    <xf numFmtId="4" fontId="22" fillId="3" borderId="2" xfId="3" applyNumberFormat="1" applyFont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 vertical="center"/>
    </xf>
    <xf numFmtId="4" fontId="22" fillId="2" borderId="2" xfId="2" applyNumberFormat="1" applyFont="1" applyBorder="1" applyAlignment="1">
      <alignment horizontal="center" vertical="center"/>
    </xf>
    <xf numFmtId="4" fontId="21" fillId="20" borderId="2" xfId="0" applyNumberFormat="1" applyFont="1" applyFill="1" applyBorder="1"/>
    <xf numFmtId="4" fontId="21" fillId="10" borderId="2" xfId="10" applyNumberFormat="1" applyFont="1" applyBorder="1"/>
    <xf numFmtId="4" fontId="21" fillId="22" borderId="2" xfId="0" applyNumberFormat="1" applyFont="1" applyFill="1" applyBorder="1"/>
    <xf numFmtId="4" fontId="21" fillId="23" borderId="2" xfId="0" applyNumberFormat="1" applyFont="1" applyFill="1" applyBorder="1"/>
    <xf numFmtId="4" fontId="21" fillId="24" borderId="2" xfId="0" applyNumberFormat="1" applyFont="1" applyFill="1" applyBorder="1"/>
    <xf numFmtId="0" fontId="23" fillId="17" borderId="2" xfId="0" applyFont="1" applyFill="1" applyBorder="1" applyAlignment="1">
      <alignment horizontal="left" vertical="center"/>
    </xf>
    <xf numFmtId="4" fontId="21" fillId="17" borderId="2" xfId="4" applyNumberFormat="1" applyFont="1" applyFill="1" applyBorder="1" applyAlignment="1">
      <alignment horizontal="center" vertical="center"/>
    </xf>
    <xf numFmtId="4" fontId="21" fillId="15" borderId="0" xfId="0" applyNumberFormat="1" applyFont="1" applyFill="1"/>
    <xf numFmtId="164" fontId="21" fillId="15" borderId="2" xfId="0" applyNumberFormat="1" applyFont="1" applyFill="1" applyBorder="1"/>
    <xf numFmtId="164" fontId="24" fillId="15" borderId="0" xfId="0" applyNumberFormat="1" applyFont="1" applyFill="1"/>
    <xf numFmtId="0" fontId="20" fillId="15" borderId="0" xfId="0" applyFont="1" applyFill="1" applyAlignment="1">
      <alignment horizontal="left" vertical="center"/>
    </xf>
    <xf numFmtId="4" fontId="21" fillId="25" borderId="2" xfId="0" applyNumberFormat="1" applyFont="1" applyFill="1" applyBorder="1"/>
    <xf numFmtId="4" fontId="21" fillId="0" borderId="5" xfId="0" applyNumberFormat="1" applyFont="1" applyBorder="1" applyAlignment="1">
      <alignment horizontal="center"/>
    </xf>
    <xf numFmtId="3" fontId="21" fillId="18" borderId="2" xfId="4" applyNumberFormat="1" applyFont="1" applyFill="1" applyBorder="1" applyAlignment="1">
      <alignment horizontal="center" vertical="center"/>
    </xf>
    <xf numFmtId="4" fontId="25" fillId="16" borderId="2" xfId="4" applyNumberFormat="1" applyFont="1" applyFill="1" applyBorder="1" applyAlignment="1">
      <alignment horizontal="center" vertical="center" wrapText="1"/>
    </xf>
    <xf numFmtId="4" fontId="26" fillId="11" borderId="2" xfId="11" applyNumberFormat="1" applyFont="1" applyBorder="1" applyAlignment="1">
      <alignment horizontal="center" vertical="center" wrapText="1"/>
    </xf>
    <xf numFmtId="4" fontId="26" fillId="6" borderId="2" xfId="6" applyNumberFormat="1" applyFont="1" applyBorder="1" applyAlignment="1">
      <alignment horizontal="center" vertical="center" wrapText="1"/>
    </xf>
    <xf numFmtId="4" fontId="27" fillId="13" borderId="2" xfId="13" applyNumberFormat="1" applyFont="1" applyBorder="1" applyAlignment="1">
      <alignment horizontal="center" vertical="center" wrapText="1"/>
    </xf>
    <xf numFmtId="4" fontId="26" fillId="8" borderId="2" xfId="8" applyNumberFormat="1" applyFont="1" applyBorder="1" applyAlignment="1">
      <alignment horizontal="center" vertical="center" wrapText="1"/>
    </xf>
    <xf numFmtId="4" fontId="26" fillId="2" borderId="2" xfId="2" applyNumberFormat="1" applyFont="1" applyBorder="1" applyAlignment="1">
      <alignment horizontal="center" vertical="center" wrapText="1"/>
    </xf>
    <xf numFmtId="4" fontId="28" fillId="9" borderId="2" xfId="9" applyNumberFormat="1" applyFont="1" applyBorder="1" applyAlignment="1">
      <alignment horizontal="center" vertical="center" wrapText="1"/>
    </xf>
    <xf numFmtId="0" fontId="29" fillId="17" borderId="2" xfId="0" applyFont="1" applyFill="1" applyBorder="1" applyAlignment="1">
      <alignment horizontal="left" vertical="center"/>
    </xf>
    <xf numFmtId="4" fontId="27" fillId="17" borderId="2" xfId="0" applyNumberFormat="1" applyFont="1" applyFill="1" applyBorder="1" applyAlignment="1">
      <alignment horizontal="center" vertical="center"/>
    </xf>
    <xf numFmtId="3" fontId="27" fillId="18" borderId="2" xfId="0" applyNumberFormat="1" applyFont="1" applyFill="1" applyBorder="1" applyAlignment="1">
      <alignment horizontal="center" vertical="center"/>
    </xf>
    <xf numFmtId="3" fontId="27" fillId="14" borderId="2" xfId="14" applyNumberFormat="1" applyFont="1" applyBorder="1" applyAlignment="1">
      <alignment horizontal="center" vertical="center"/>
    </xf>
    <xf numFmtId="4" fontId="27" fillId="18" borderId="2" xfId="0" applyNumberFormat="1" applyFont="1" applyFill="1" applyBorder="1" applyAlignment="1">
      <alignment horizontal="center" vertical="center"/>
    </xf>
    <xf numFmtId="20" fontId="27" fillId="7" borderId="2" xfId="7" applyNumberFormat="1" applyFont="1" applyBorder="1" applyAlignment="1">
      <alignment horizontal="center" vertical="center"/>
    </xf>
    <xf numFmtId="20" fontId="27" fillId="12" borderId="2" xfId="12" applyNumberFormat="1" applyFont="1" applyBorder="1" applyAlignment="1">
      <alignment horizontal="center" vertical="center"/>
    </xf>
    <xf numFmtId="20" fontId="27" fillId="19" borderId="2" xfId="0" applyNumberFormat="1" applyFont="1" applyFill="1" applyBorder="1" applyAlignment="1">
      <alignment horizontal="center" vertical="center"/>
    </xf>
    <xf numFmtId="4" fontId="27" fillId="19" borderId="2" xfId="0" applyNumberFormat="1" applyFont="1" applyFill="1" applyBorder="1" applyAlignment="1">
      <alignment horizontal="center" vertical="center"/>
    </xf>
    <xf numFmtId="4" fontId="26" fillId="3" borderId="2" xfId="3" applyNumberFormat="1" applyFont="1" applyBorder="1" applyAlignment="1">
      <alignment horizontal="center" vertical="center"/>
    </xf>
    <xf numFmtId="4" fontId="27" fillId="20" borderId="2" xfId="0" applyNumberFormat="1" applyFont="1" applyFill="1" applyBorder="1" applyAlignment="1">
      <alignment horizontal="center" vertical="center"/>
    </xf>
    <xf numFmtId="4" fontId="26" fillId="2" borderId="2" xfId="2" applyNumberFormat="1" applyFont="1" applyBorder="1" applyAlignment="1">
      <alignment horizontal="center" vertical="center"/>
    </xf>
    <xf numFmtId="4" fontId="27" fillId="20" borderId="2" xfId="0" applyNumberFormat="1" applyFont="1" applyFill="1" applyBorder="1"/>
    <xf numFmtId="0" fontId="30" fillId="17" borderId="2" xfId="0" applyFont="1" applyFill="1" applyBorder="1" applyAlignment="1">
      <alignment horizontal="left" vertical="center"/>
    </xf>
    <xf numFmtId="4" fontId="27" fillId="17" borderId="2" xfId="4" applyNumberFormat="1" applyFont="1" applyFill="1" applyBorder="1" applyAlignment="1">
      <alignment horizontal="center" vertical="center"/>
    </xf>
    <xf numFmtId="0" fontId="27" fillId="0" borderId="0" xfId="0" applyFont="1"/>
    <xf numFmtId="0" fontId="31" fillId="17" borderId="2" xfId="0" applyFont="1" applyFill="1" applyBorder="1" applyAlignment="1">
      <alignment horizontal="left" vertical="center"/>
    </xf>
    <xf numFmtId="4" fontId="27" fillId="21" borderId="2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4" fontId="21" fillId="15" borderId="3" xfId="0" applyNumberFormat="1" applyFont="1" applyFill="1" applyBorder="1" applyAlignment="1">
      <alignment horizontal="center"/>
    </xf>
    <xf numFmtId="0" fontId="21" fillId="15" borderId="0" xfId="0" applyFont="1" applyFill="1" applyAlignment="1">
      <alignment horizontal="center"/>
    </xf>
    <xf numFmtId="4" fontId="21" fillId="21" borderId="2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/>
    <xf numFmtId="0" fontId="31" fillId="0" borderId="2" xfId="0" applyFont="1" applyFill="1" applyBorder="1" applyAlignment="1">
      <alignment horizontal="left" vertical="center"/>
    </xf>
    <xf numFmtId="4" fontId="27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3" fontId="27" fillId="0" borderId="2" xfId="14" applyNumberFormat="1" applyFont="1" applyFill="1" applyBorder="1" applyAlignment="1">
      <alignment horizontal="center" vertical="center"/>
    </xf>
    <xf numFmtId="20" fontId="27" fillId="0" borderId="2" xfId="7" applyNumberFormat="1" applyFont="1" applyFill="1" applyBorder="1" applyAlignment="1">
      <alignment horizontal="center" vertical="center"/>
    </xf>
    <xf numFmtId="20" fontId="27" fillId="0" borderId="2" xfId="12" applyNumberFormat="1" applyFont="1" applyFill="1" applyBorder="1" applyAlignment="1">
      <alignment horizontal="center" vertical="center"/>
    </xf>
    <xf numFmtId="20" fontId="27" fillId="0" borderId="2" xfId="0" applyNumberFormat="1" applyFont="1" applyFill="1" applyBorder="1" applyAlignment="1">
      <alignment horizontal="center" vertical="center"/>
    </xf>
    <xf numFmtId="4" fontId="26" fillId="0" borderId="2" xfId="3" applyNumberFormat="1" applyFont="1" applyFill="1" applyBorder="1" applyAlignment="1">
      <alignment horizontal="center" vertical="center"/>
    </xf>
    <xf numFmtId="4" fontId="26" fillId="0" borderId="2" xfId="2" applyNumberFormat="1" applyFont="1" applyFill="1" applyBorder="1" applyAlignment="1">
      <alignment horizontal="center" vertical="center"/>
    </xf>
    <xf numFmtId="4" fontId="27" fillId="0" borderId="2" xfId="0" applyNumberFormat="1" applyFont="1" applyFill="1" applyBorder="1" applyAlignment="1">
      <alignment horizontal="center"/>
    </xf>
    <xf numFmtId="4" fontId="27" fillId="21" borderId="2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4" fontId="21" fillId="23" borderId="2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" fontId="21" fillId="24" borderId="2" xfId="0" applyNumberFormat="1" applyFont="1" applyFill="1" applyBorder="1" applyAlignment="1">
      <alignment horizontal="center"/>
    </xf>
    <xf numFmtId="4" fontId="21" fillId="24" borderId="6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left" vertical="center"/>
    </xf>
    <xf numFmtId="4" fontId="27" fillId="0" borderId="2" xfId="4" applyNumberFormat="1" applyFont="1" applyFill="1" applyBorder="1" applyAlignment="1">
      <alignment horizontal="center" vertical="center"/>
    </xf>
    <xf numFmtId="4" fontId="27" fillId="21" borderId="8" xfId="0" applyNumberFormat="1" applyFont="1" applyFill="1" applyBorder="1" applyAlignment="1">
      <alignment horizontal="center" vertical="center"/>
    </xf>
    <xf numFmtId="0" fontId="21" fillId="25" borderId="7" xfId="0" applyFont="1" applyFill="1" applyBorder="1" applyAlignment="1">
      <alignment horizontal="center"/>
    </xf>
    <xf numFmtId="4" fontId="21" fillId="21" borderId="8" xfId="0" applyNumberFormat="1" applyFont="1" applyFill="1" applyBorder="1" applyAlignment="1">
      <alignment horizontal="center"/>
    </xf>
    <xf numFmtId="0" fontId="21" fillId="15" borderId="2" xfId="0" applyFont="1" applyFill="1" applyBorder="1"/>
    <xf numFmtId="0" fontId="21" fillId="0" borderId="2" xfId="0" applyFont="1" applyFill="1" applyBorder="1"/>
    <xf numFmtId="4" fontId="21" fillId="0" borderId="2" xfId="0" applyNumberFormat="1" applyFont="1" applyFill="1" applyBorder="1"/>
    <xf numFmtId="0" fontId="21" fillId="0" borderId="2" xfId="0" applyFont="1" applyFill="1" applyBorder="1" applyAlignment="1">
      <alignment horizontal="center"/>
    </xf>
    <xf numFmtId="0" fontId="21" fillId="0" borderId="2" xfId="0" applyFont="1" applyBorder="1"/>
    <xf numFmtId="0" fontId="21" fillId="15" borderId="3" xfId="0" applyFont="1" applyFill="1" applyBorder="1"/>
    <xf numFmtId="0" fontId="21" fillId="15" borderId="0" xfId="0" applyFont="1" applyFill="1" applyBorder="1"/>
    <xf numFmtId="0" fontId="29" fillId="17" borderId="3" xfId="0" applyFont="1" applyFill="1" applyBorder="1" applyAlignment="1">
      <alignment horizontal="left" vertical="center"/>
    </xf>
    <xf numFmtId="4" fontId="27" fillId="17" borderId="3" xfId="0" applyNumberFormat="1" applyFont="1" applyFill="1" applyBorder="1" applyAlignment="1">
      <alignment horizontal="center" vertical="center"/>
    </xf>
    <xf numFmtId="3" fontId="27" fillId="18" borderId="3" xfId="0" applyNumberFormat="1" applyFont="1" applyFill="1" applyBorder="1" applyAlignment="1">
      <alignment horizontal="center" vertical="center"/>
    </xf>
    <xf numFmtId="3" fontId="27" fillId="14" borderId="3" xfId="14" applyNumberFormat="1" applyFont="1" applyBorder="1" applyAlignment="1">
      <alignment horizontal="center" vertical="center"/>
    </xf>
    <xf numFmtId="4" fontId="27" fillId="18" borderId="3" xfId="0" applyNumberFormat="1" applyFont="1" applyFill="1" applyBorder="1" applyAlignment="1">
      <alignment horizontal="center" vertical="center"/>
    </xf>
    <xf numFmtId="20" fontId="27" fillId="7" borderId="3" xfId="7" applyNumberFormat="1" applyFont="1" applyBorder="1" applyAlignment="1">
      <alignment horizontal="center" vertical="center"/>
    </xf>
    <xf numFmtId="20" fontId="27" fillId="12" borderId="3" xfId="12" applyNumberFormat="1" applyFont="1" applyBorder="1" applyAlignment="1">
      <alignment horizontal="center" vertical="center"/>
    </xf>
    <xf numFmtId="20" fontId="27" fillId="19" borderId="3" xfId="0" applyNumberFormat="1" applyFont="1" applyFill="1" applyBorder="1" applyAlignment="1">
      <alignment horizontal="center" vertical="center"/>
    </xf>
    <xf numFmtId="4" fontId="27" fillId="19" borderId="3" xfId="0" applyNumberFormat="1" applyFont="1" applyFill="1" applyBorder="1" applyAlignment="1">
      <alignment horizontal="center" vertical="center"/>
    </xf>
    <xf numFmtId="4" fontId="26" fillId="3" borderId="3" xfId="3" applyNumberFormat="1" applyFont="1" applyBorder="1" applyAlignment="1">
      <alignment horizontal="center" vertical="center"/>
    </xf>
    <xf numFmtId="4" fontId="27" fillId="20" borderId="3" xfId="0" applyNumberFormat="1" applyFont="1" applyFill="1" applyBorder="1" applyAlignment="1">
      <alignment horizontal="center" vertical="center"/>
    </xf>
    <xf numFmtId="4" fontId="26" fillId="2" borderId="3" xfId="2" applyNumberFormat="1" applyFont="1" applyBorder="1" applyAlignment="1">
      <alignment horizontal="center" vertical="center"/>
    </xf>
    <xf numFmtId="4" fontId="21" fillId="0" borderId="3" xfId="0" applyNumberFormat="1" applyFont="1" applyFill="1" applyBorder="1"/>
    <xf numFmtId="4" fontId="21" fillId="23" borderId="3" xfId="0" applyNumberFormat="1" applyFont="1" applyFill="1" applyBorder="1" applyAlignment="1">
      <alignment horizontal="center"/>
    </xf>
    <xf numFmtId="4" fontId="21" fillId="24" borderId="3" xfId="0" applyNumberFormat="1" applyFont="1" applyFill="1" applyBorder="1" applyAlignment="1">
      <alignment horizontal="center"/>
    </xf>
    <xf numFmtId="0" fontId="21" fillId="15" borderId="2" xfId="0" applyFont="1" applyFill="1" applyBorder="1" applyAlignment="1">
      <alignment horizontal="center"/>
    </xf>
    <xf numFmtId="4" fontId="32" fillId="16" borderId="2" xfId="4" applyNumberFormat="1" applyFont="1" applyFill="1" applyBorder="1" applyAlignment="1">
      <alignment horizontal="center" vertical="center" wrapText="1"/>
    </xf>
    <xf numFmtId="4" fontId="22" fillId="11" borderId="2" xfId="11" applyNumberFormat="1" applyFont="1" applyBorder="1" applyAlignment="1">
      <alignment horizontal="center" vertical="center" wrapText="1"/>
    </xf>
    <xf numFmtId="4" fontId="22" fillId="6" borderId="2" xfId="6" applyNumberFormat="1" applyFont="1" applyBorder="1" applyAlignment="1">
      <alignment horizontal="center" vertical="center" wrapText="1"/>
    </xf>
    <xf numFmtId="4" fontId="21" fillId="13" borderId="2" xfId="13" applyNumberFormat="1" applyFont="1" applyBorder="1" applyAlignment="1">
      <alignment horizontal="center" vertical="center" wrapText="1"/>
    </xf>
    <xf numFmtId="4" fontId="22" fillId="8" borderId="2" xfId="8" applyNumberFormat="1" applyFont="1" applyBorder="1" applyAlignment="1">
      <alignment horizontal="center" vertical="center" wrapText="1"/>
    </xf>
    <xf numFmtId="4" fontId="22" fillId="2" borderId="2" xfId="2" applyNumberFormat="1" applyFont="1" applyBorder="1" applyAlignment="1">
      <alignment horizontal="center" vertical="center" wrapText="1"/>
    </xf>
    <xf numFmtId="4" fontId="33" fillId="9" borderId="2" xfId="9" applyNumberFormat="1" applyFont="1" applyBorder="1" applyAlignment="1">
      <alignment horizontal="center" vertical="center" wrapText="1"/>
    </xf>
    <xf numFmtId="0" fontId="20" fillId="17" borderId="2" xfId="0" applyFont="1" applyFill="1" applyBorder="1" applyAlignment="1">
      <alignment horizontal="left" vertical="center"/>
    </xf>
    <xf numFmtId="4" fontId="21" fillId="21" borderId="2" xfId="0" applyNumberFormat="1" applyFont="1" applyFill="1" applyBorder="1"/>
    <xf numFmtId="4" fontId="21" fillId="5" borderId="2" xfId="5" applyNumberFormat="1" applyFont="1" applyBorder="1"/>
    <xf numFmtId="164" fontId="21" fillId="15" borderId="3" xfId="0" applyNumberFormat="1" applyFont="1" applyFill="1" applyBorder="1"/>
    <xf numFmtId="3" fontId="21" fillId="17" borderId="2" xfId="0" applyNumberFormat="1" applyFont="1" applyFill="1" applyBorder="1" applyAlignment="1">
      <alignment horizontal="center" vertical="center"/>
    </xf>
    <xf numFmtId="3" fontId="21" fillId="17" borderId="2" xfId="4" applyNumberFormat="1" applyFont="1" applyFill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/>
    </xf>
    <xf numFmtId="4" fontId="21" fillId="10" borderId="2" xfId="1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15" borderId="0" xfId="0" applyFont="1" applyFill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15">
    <cellStyle name="%20 - Vurgu6" xfId="12" builtinId="50"/>
    <cellStyle name="%40 - Vurgu1" xfId="5" builtinId="31"/>
    <cellStyle name="%40 - Vurgu6" xfId="13" builtinId="51"/>
    <cellStyle name="%60 - Vurgu2" xfId="7" builtinId="36"/>
    <cellStyle name="%60 - Vurgu5" xfId="10" builtinId="48"/>
    <cellStyle name="%60 - Vurgu6" xfId="14" builtinId="52"/>
    <cellStyle name="Çıkış" xfId="4" builtinId="21"/>
    <cellStyle name="Kötü" xfId="2" builtinId="27"/>
    <cellStyle name="Normal" xfId="0" builtinId="0"/>
    <cellStyle name="Nötr" xfId="3" builtinId="28"/>
    <cellStyle name="ParaBirimi" xfId="1" builtinId="4"/>
    <cellStyle name="Vurgu2" xfId="6" builtinId="33"/>
    <cellStyle name="Vurgu4" xfId="8" builtinId="41"/>
    <cellStyle name="Vurgu5" xfId="9" builtinId="45"/>
    <cellStyle name="Vurgu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svg"/><Relationship Id="rId1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19.xml"/><Relationship Id="rId18" Type="http://schemas.openxmlformats.org/officeDocument/2006/relationships/image" Target="../media/image9.png"/><Relationship Id="rId3" Type="http://schemas.openxmlformats.org/officeDocument/2006/relationships/customXml" Target="../ink/ink14.xml"/><Relationship Id="rId21" Type="http://schemas.openxmlformats.org/officeDocument/2006/relationships/customXml" Target="../ink/ink23.xml"/><Relationship Id="rId7" Type="http://schemas.openxmlformats.org/officeDocument/2006/relationships/customXml" Target="../ink/ink16.xml"/><Relationship Id="rId12" Type="http://schemas.openxmlformats.org/officeDocument/2006/relationships/image" Target="../media/image6.png"/><Relationship Id="rId17" Type="http://schemas.openxmlformats.org/officeDocument/2006/relationships/customXml" Target="../ink/ink21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3.xml"/><Relationship Id="rId6" Type="http://schemas.openxmlformats.org/officeDocument/2006/relationships/image" Target="../media/image3.png"/><Relationship Id="rId11" Type="http://schemas.openxmlformats.org/officeDocument/2006/relationships/customXml" Target="../ink/ink18.xml"/><Relationship Id="rId24" Type="http://schemas.openxmlformats.org/officeDocument/2006/relationships/image" Target="../media/image12.png"/><Relationship Id="rId5" Type="http://schemas.openxmlformats.org/officeDocument/2006/relationships/customXml" Target="../ink/ink15.xml"/><Relationship Id="rId15" Type="http://schemas.openxmlformats.org/officeDocument/2006/relationships/customXml" Target="../ink/ink20.xml"/><Relationship Id="rId23" Type="http://schemas.openxmlformats.org/officeDocument/2006/relationships/customXml" Target="../ink/ink24.xml"/><Relationship Id="rId10" Type="http://schemas.openxmlformats.org/officeDocument/2006/relationships/image" Target="../media/image5.png"/><Relationship Id="rId19" Type="http://schemas.openxmlformats.org/officeDocument/2006/relationships/customXml" Target="../ink/ink22.xml"/><Relationship Id="rId4" Type="http://schemas.openxmlformats.org/officeDocument/2006/relationships/image" Target="../media/image2.png"/><Relationship Id="rId9" Type="http://schemas.openxmlformats.org/officeDocument/2006/relationships/customXml" Target="../ink/ink17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31.xml"/><Relationship Id="rId18" Type="http://schemas.openxmlformats.org/officeDocument/2006/relationships/image" Target="../media/image9.png"/><Relationship Id="rId3" Type="http://schemas.openxmlformats.org/officeDocument/2006/relationships/customXml" Target="../ink/ink26.xml"/><Relationship Id="rId21" Type="http://schemas.openxmlformats.org/officeDocument/2006/relationships/customXml" Target="../ink/ink35.xml"/><Relationship Id="rId7" Type="http://schemas.openxmlformats.org/officeDocument/2006/relationships/customXml" Target="../ink/ink28.xml"/><Relationship Id="rId12" Type="http://schemas.openxmlformats.org/officeDocument/2006/relationships/image" Target="../media/image6.png"/><Relationship Id="rId17" Type="http://schemas.openxmlformats.org/officeDocument/2006/relationships/customXml" Target="../ink/ink33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25.xml"/><Relationship Id="rId6" Type="http://schemas.openxmlformats.org/officeDocument/2006/relationships/image" Target="../media/image3.png"/><Relationship Id="rId11" Type="http://schemas.openxmlformats.org/officeDocument/2006/relationships/customXml" Target="../ink/ink30.xml"/><Relationship Id="rId24" Type="http://schemas.openxmlformats.org/officeDocument/2006/relationships/image" Target="../media/image12.png"/><Relationship Id="rId5" Type="http://schemas.openxmlformats.org/officeDocument/2006/relationships/customXml" Target="../ink/ink27.xml"/><Relationship Id="rId15" Type="http://schemas.openxmlformats.org/officeDocument/2006/relationships/customXml" Target="../ink/ink32.xml"/><Relationship Id="rId23" Type="http://schemas.openxmlformats.org/officeDocument/2006/relationships/customXml" Target="../ink/ink36.xml"/><Relationship Id="rId10" Type="http://schemas.openxmlformats.org/officeDocument/2006/relationships/image" Target="../media/image5.png"/><Relationship Id="rId19" Type="http://schemas.openxmlformats.org/officeDocument/2006/relationships/customXml" Target="../ink/ink34.xml"/><Relationship Id="rId4" Type="http://schemas.openxmlformats.org/officeDocument/2006/relationships/image" Target="../media/image2.png"/><Relationship Id="rId9" Type="http://schemas.openxmlformats.org/officeDocument/2006/relationships/customXml" Target="../ink/ink29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43.xml"/><Relationship Id="rId18" Type="http://schemas.openxmlformats.org/officeDocument/2006/relationships/image" Target="../media/image9.png"/><Relationship Id="rId3" Type="http://schemas.openxmlformats.org/officeDocument/2006/relationships/customXml" Target="../ink/ink38.xml"/><Relationship Id="rId21" Type="http://schemas.openxmlformats.org/officeDocument/2006/relationships/customXml" Target="../ink/ink47.xml"/><Relationship Id="rId7" Type="http://schemas.openxmlformats.org/officeDocument/2006/relationships/customXml" Target="../ink/ink40.xml"/><Relationship Id="rId12" Type="http://schemas.openxmlformats.org/officeDocument/2006/relationships/image" Target="../media/image6.png"/><Relationship Id="rId17" Type="http://schemas.openxmlformats.org/officeDocument/2006/relationships/customXml" Target="../ink/ink45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37.xml"/><Relationship Id="rId6" Type="http://schemas.openxmlformats.org/officeDocument/2006/relationships/image" Target="../media/image3.png"/><Relationship Id="rId11" Type="http://schemas.openxmlformats.org/officeDocument/2006/relationships/customXml" Target="../ink/ink42.xml"/><Relationship Id="rId24" Type="http://schemas.openxmlformats.org/officeDocument/2006/relationships/image" Target="../media/image12.png"/><Relationship Id="rId5" Type="http://schemas.openxmlformats.org/officeDocument/2006/relationships/customXml" Target="../ink/ink39.xml"/><Relationship Id="rId15" Type="http://schemas.openxmlformats.org/officeDocument/2006/relationships/customXml" Target="../ink/ink44.xml"/><Relationship Id="rId23" Type="http://schemas.openxmlformats.org/officeDocument/2006/relationships/customXml" Target="../ink/ink48.xml"/><Relationship Id="rId10" Type="http://schemas.openxmlformats.org/officeDocument/2006/relationships/image" Target="../media/image5.png"/><Relationship Id="rId19" Type="http://schemas.openxmlformats.org/officeDocument/2006/relationships/customXml" Target="../ink/ink46.xml"/><Relationship Id="rId4" Type="http://schemas.openxmlformats.org/officeDocument/2006/relationships/image" Target="../media/image2.png"/><Relationship Id="rId9" Type="http://schemas.openxmlformats.org/officeDocument/2006/relationships/customXml" Target="../ink/ink41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55.xml"/><Relationship Id="rId18" Type="http://schemas.openxmlformats.org/officeDocument/2006/relationships/image" Target="../media/image9.png"/><Relationship Id="rId3" Type="http://schemas.openxmlformats.org/officeDocument/2006/relationships/customXml" Target="../ink/ink50.xml"/><Relationship Id="rId21" Type="http://schemas.openxmlformats.org/officeDocument/2006/relationships/customXml" Target="../ink/ink59.xml"/><Relationship Id="rId7" Type="http://schemas.openxmlformats.org/officeDocument/2006/relationships/customXml" Target="../ink/ink52.xml"/><Relationship Id="rId12" Type="http://schemas.openxmlformats.org/officeDocument/2006/relationships/image" Target="../media/image6.png"/><Relationship Id="rId17" Type="http://schemas.openxmlformats.org/officeDocument/2006/relationships/customXml" Target="../ink/ink57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49.xml"/><Relationship Id="rId6" Type="http://schemas.openxmlformats.org/officeDocument/2006/relationships/image" Target="../media/image3.png"/><Relationship Id="rId11" Type="http://schemas.openxmlformats.org/officeDocument/2006/relationships/customXml" Target="../ink/ink54.xml"/><Relationship Id="rId24" Type="http://schemas.openxmlformats.org/officeDocument/2006/relationships/image" Target="../media/image12.png"/><Relationship Id="rId5" Type="http://schemas.openxmlformats.org/officeDocument/2006/relationships/customXml" Target="../ink/ink51.xml"/><Relationship Id="rId15" Type="http://schemas.openxmlformats.org/officeDocument/2006/relationships/customXml" Target="../ink/ink56.xml"/><Relationship Id="rId23" Type="http://schemas.openxmlformats.org/officeDocument/2006/relationships/customXml" Target="../ink/ink60.xml"/><Relationship Id="rId10" Type="http://schemas.openxmlformats.org/officeDocument/2006/relationships/image" Target="../media/image5.png"/><Relationship Id="rId19" Type="http://schemas.openxmlformats.org/officeDocument/2006/relationships/customXml" Target="../ink/ink58.xml"/><Relationship Id="rId4" Type="http://schemas.openxmlformats.org/officeDocument/2006/relationships/image" Target="../media/image2.png"/><Relationship Id="rId9" Type="http://schemas.openxmlformats.org/officeDocument/2006/relationships/customXml" Target="../ink/ink53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</xdr:row>
      <xdr:rowOff>365500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14</xdr:row>
      <xdr:rowOff>254380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0</xdr:row>
      <xdr:rowOff>333360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0</xdr:row>
      <xdr:rowOff>301680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0</xdr:row>
      <xdr:rowOff>206280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14</xdr:row>
      <xdr:rowOff>238180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13</xdr:row>
      <xdr:rowOff>428880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642938</xdr:colOff>
      <xdr:row>7</xdr:row>
      <xdr:rowOff>7938</xdr:rowOff>
    </xdr:to>
    <xdr:pic>
      <xdr:nvPicPr>
        <xdr:cNvPr id="3" name="Grafik 2" descr="Onay işareti düz dolguyla">
          <a:extLst>
            <a:ext uri="{FF2B5EF4-FFF2-40B4-BE49-F238E27FC236}">
              <a16:creationId xmlns:a16="http://schemas.microsoft.com/office/drawing/2014/main" id="{11841380-11F2-459C-8D5C-8E0EA31A7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88131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642938</xdr:colOff>
      <xdr:row>9</xdr:row>
      <xdr:rowOff>7938</xdr:rowOff>
    </xdr:to>
    <xdr:pic>
      <xdr:nvPicPr>
        <xdr:cNvPr id="4" name="Grafik 3" descr="Onay işareti düz dolguyla">
          <a:extLst>
            <a:ext uri="{FF2B5EF4-FFF2-40B4-BE49-F238E27FC236}">
              <a16:creationId xmlns:a16="http://schemas.microsoft.com/office/drawing/2014/main" id="{B8A21990-C04D-4DED-BD3C-A7198AB71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75443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642938</xdr:colOff>
      <xdr:row>11</xdr:row>
      <xdr:rowOff>7938</xdr:rowOff>
    </xdr:to>
    <xdr:pic>
      <xdr:nvPicPr>
        <xdr:cNvPr id="5" name="Grafik 4" descr="Onay işareti düz dolguyla">
          <a:extLst>
            <a:ext uri="{FF2B5EF4-FFF2-40B4-BE49-F238E27FC236}">
              <a16:creationId xmlns:a16="http://schemas.microsoft.com/office/drawing/2014/main" id="{A1D95E55-97AF-4D91-B1AC-2F5ABC7B7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6275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642938</xdr:colOff>
      <xdr:row>3</xdr:row>
      <xdr:rowOff>7938</xdr:rowOff>
    </xdr:to>
    <xdr:pic>
      <xdr:nvPicPr>
        <xdr:cNvPr id="6" name="Grafik 5" descr="Onay işareti düz dolguyla">
          <a:extLst>
            <a:ext uri="{FF2B5EF4-FFF2-40B4-BE49-F238E27FC236}">
              <a16:creationId xmlns:a16="http://schemas.microsoft.com/office/drawing/2014/main" id="{79827652-9B6D-4E49-B550-410A31D41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11350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5</xdr:row>
      <xdr:rowOff>0</xdr:rowOff>
    </xdr:from>
    <xdr:to>
      <xdr:col>22</xdr:col>
      <xdr:colOff>642938</xdr:colOff>
      <xdr:row>6</xdr:row>
      <xdr:rowOff>7937</xdr:rowOff>
    </xdr:to>
    <xdr:pic>
      <xdr:nvPicPr>
        <xdr:cNvPr id="7" name="Grafik 6" descr="Onay işareti düz dolguyla">
          <a:extLst>
            <a:ext uri="{FF2B5EF4-FFF2-40B4-BE49-F238E27FC236}">
              <a16:creationId xmlns:a16="http://schemas.microsoft.com/office/drawing/2014/main" id="{787FA371-DC08-44D9-9642-EF87CFE16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44475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7938</xdr:colOff>
      <xdr:row>4</xdr:row>
      <xdr:rowOff>7937</xdr:rowOff>
    </xdr:to>
    <xdr:pic>
      <xdr:nvPicPr>
        <xdr:cNvPr id="8" name="Grafik 7" descr="Onay işareti düz dolguyla">
          <a:extLst>
            <a:ext uri="{FF2B5EF4-FFF2-40B4-BE49-F238E27FC236}">
              <a16:creationId xmlns:a16="http://schemas.microsoft.com/office/drawing/2014/main" id="{CA8DCF23-DE0F-4292-B94C-8ACAB1892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191625" y="1571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4</xdr:row>
      <xdr:rowOff>0</xdr:rowOff>
    </xdr:from>
    <xdr:to>
      <xdr:col>22</xdr:col>
      <xdr:colOff>642938</xdr:colOff>
      <xdr:row>5</xdr:row>
      <xdr:rowOff>7938</xdr:rowOff>
    </xdr:to>
    <xdr:pic>
      <xdr:nvPicPr>
        <xdr:cNvPr id="9" name="Grafik 8" descr="Onay işareti düz dolguyla">
          <a:extLst>
            <a:ext uri="{FF2B5EF4-FFF2-40B4-BE49-F238E27FC236}">
              <a16:creationId xmlns:a16="http://schemas.microsoft.com/office/drawing/2014/main" id="{5CAC0AED-8082-4745-BCDE-88A91430B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00818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642938</xdr:colOff>
      <xdr:row>13</xdr:row>
      <xdr:rowOff>7937</xdr:rowOff>
    </xdr:to>
    <xdr:pic>
      <xdr:nvPicPr>
        <xdr:cNvPr id="10" name="Grafik 9" descr="Onay işareti düz dolguyla">
          <a:extLst>
            <a:ext uri="{FF2B5EF4-FFF2-40B4-BE49-F238E27FC236}">
              <a16:creationId xmlns:a16="http://schemas.microsoft.com/office/drawing/2014/main" id="{08166F74-CA48-4A4D-90EE-6A381DF83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5127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642938</xdr:colOff>
      <xdr:row>10</xdr:row>
      <xdr:rowOff>7937</xdr:rowOff>
    </xdr:to>
    <xdr:pic>
      <xdr:nvPicPr>
        <xdr:cNvPr id="11" name="Grafik 10" descr="Onay işareti düz dolguyla">
          <a:extLst>
            <a:ext uri="{FF2B5EF4-FFF2-40B4-BE49-F238E27FC236}">
              <a16:creationId xmlns:a16="http://schemas.microsoft.com/office/drawing/2014/main" id="{AB51E868-0F70-4783-998B-D3BA714EE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19100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642938</xdr:colOff>
      <xdr:row>8</xdr:row>
      <xdr:rowOff>7937</xdr:rowOff>
    </xdr:to>
    <xdr:pic>
      <xdr:nvPicPr>
        <xdr:cNvPr id="12" name="Grafik 11" descr="Onay işareti düz dolguyla">
          <a:extLst>
            <a:ext uri="{FF2B5EF4-FFF2-40B4-BE49-F238E27FC236}">
              <a16:creationId xmlns:a16="http://schemas.microsoft.com/office/drawing/2014/main" id="{D0246A30-D1D0-4D9C-A754-F7617EDD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317875"/>
          <a:ext cx="642938" cy="444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7C20AB2-B26E-4B09-A5F2-A295F67A8452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15</xdr:row>
      <xdr:rowOff>63160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F7609D61-C945-4751-8CE3-604FF1883FD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</xdr:row>
      <xdr:rowOff>142140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E100192-C91C-46D8-ABD2-84E4AC2EED88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C60E5DEA-B180-466E-A8A8-4D6EDD344D7D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CCB8633-4A0D-4D6A-BACB-2C69D8D935A6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1</xdr:row>
      <xdr:rowOff>110460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A389B8D1-88F2-4101-BF31-A3A801B4D831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1</xdr:row>
      <xdr:rowOff>15060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EE13D4B2-D3F4-4665-A61A-2A930A19EE85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4C9FCA67-7CD5-422E-9FB7-52A74268D032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263CAC3-CCBF-4A35-9997-34DC073B27C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DE03FF8-92E6-48E9-B43E-35A11561C9E8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16</xdr:row>
      <xdr:rowOff>9580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B85027F4-7064-47FE-A567-001806D0BDB6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9780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E41C6D6D-E4DD-4633-B8AA-8F2F213A0641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6</xdr:row>
      <xdr:rowOff>155950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84FBE39F-2B99-4420-B21B-35BFC04E4E38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16</xdr:row>
      <xdr:rowOff>53635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C0306980-E9C4-4CD5-8E67-61E9D4201A0C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2</xdr:row>
      <xdr:rowOff>56415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B7E1E42E-0D3B-4328-94A5-AE857535E226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1752DD70-E22D-4C28-9A75-BCF6AB2B8511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C03A6943-3200-4D4A-8007-0AB4EA20E99B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432005</xdr:colOff>
      <xdr:row>2</xdr:row>
      <xdr:rowOff>53310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3FFB2EC3-4799-4B29-A5BA-FD530BA6714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429155</xdr:colOff>
      <xdr:row>2</xdr:row>
      <xdr:rowOff>53160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1C98C129-3AA1-4B99-B371-AE17864683B4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F8353C88-E335-420C-A97B-643A55FC5C4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80D010CB-4AB1-4CA2-88AC-5E5927591589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FC9BB6E9-4601-45BF-BCF3-FE2520A3D0BE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17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3830C650-9949-4888-ACA0-0B179D520E9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19306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BD7593E6-E749-47CD-8DD5-2F96939C9D9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B7407E8-0F13-4A6B-8EC1-9D0502B5B19D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17</xdr:row>
      <xdr:rowOff>177460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CD0EBD0-85F7-4F9E-BB7C-89D55F968B85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5</xdr:row>
      <xdr:rowOff>94515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1E75DCAE-F7CD-4992-A445-B915C253BB9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3C8F8488-9F65-415F-A85E-DCEF6828502B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B95D98BF-1C36-4D44-AE3F-B0B0772E0421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3380</xdr:colOff>
      <xdr:row>5</xdr:row>
      <xdr:rowOff>119985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D225DB-1FEB-47F3-A8FD-AD24502238E6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530</xdr:colOff>
      <xdr:row>6</xdr:row>
      <xdr:rowOff>24585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33C641EE-DC29-4E69-9953-1808F9EA8BFC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0A865FBA-2D70-4F44-B76A-F8B3A1136EDA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206FE83D-C28E-4245-8E2F-4FC22D9A2581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C76DE50D-011E-4FC6-A8A1-7BCE25B1D892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19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638FE68F-03F4-4E95-8102-8A2388C3BC31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28831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C11B4911-397B-443F-BE1E-C6944A80136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17</xdr:row>
      <xdr:rowOff>136900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179A70E7-81FE-47F3-8D4B-DE5B1C936849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19</xdr:row>
      <xdr:rowOff>158410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716A85B-C8A2-4C97-A580-A9B638F6F93F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10</xdr:row>
      <xdr:rowOff>19050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4D4E550D-0747-4E49-ADC9-23E208A710A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9CD35525-A151-4198-974E-8ADE18CF9F50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FEB98AB-5428-4AD7-BBF6-E6BA778B0A47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3379</xdr:colOff>
      <xdr:row>10</xdr:row>
      <xdr:rowOff>19050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FDD7925D-B9D9-4152-AA0D-D09696E6466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1398</xdr:colOff>
      <xdr:row>12</xdr:row>
      <xdr:rowOff>53160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CFA0515F-5877-4D7C-8F48-BE9081611DC2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23</xdr:row>
      <xdr:rowOff>219375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CA94AB3B-A685-4143-B920-94CD1796B54B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23</xdr:row>
      <xdr:rowOff>219375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5CF7C326-DAB7-46C1-B0ED-2F31AB825B9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56AD779-BA2E-408D-A5BF-5B1520887B1A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22</xdr:row>
      <xdr:rowOff>57204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E644FA3D-5C8F-436C-923D-1AF00D616E62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38356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4B603F79-584D-4C2F-B689-94C1376272A4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16.7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7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7.33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1,'0'0,"7"0,3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8.3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43.47">0 1,'0'0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0.8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1.8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2.6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6.10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6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9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1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34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F334-BD29-4776-BFBC-D6BAFC2E625D}">
  <sheetPr>
    <pageSetUpPr fitToPage="1"/>
  </sheetPr>
  <dimension ref="A1:AH45"/>
  <sheetViews>
    <sheetView zoomScale="70" zoomScaleNormal="70" workbookViewId="0">
      <selection activeCell="O3" sqref="O3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1</v>
      </c>
      <c r="H3" s="16">
        <f t="shared" ref="H3:H10" si="1">F3-G3</f>
        <v>29</v>
      </c>
      <c r="I3" s="17">
        <f t="shared" ref="I3:I7" si="2">D3*G3</f>
        <v>900</v>
      </c>
      <c r="J3" s="18">
        <v>3.125E-2</v>
      </c>
      <c r="K3" s="17">
        <f>E3*J3*24</f>
        <v>67.5</v>
      </c>
      <c r="L3" s="17">
        <f t="shared" ref="L3:L10" si="3">I3+K3</f>
        <v>967.5</v>
      </c>
      <c r="M3" s="19">
        <v>0.66319444444444442</v>
      </c>
      <c r="N3" s="20">
        <v>0</v>
      </c>
      <c r="O3" s="21">
        <f t="shared" ref="O3:O10" si="4">E3*M3*1.5*24</f>
        <v>2148.75</v>
      </c>
      <c r="P3" s="21">
        <f t="shared" ref="P3:P10" si="5">E3*N3*2*24</f>
        <v>0</v>
      </c>
      <c r="Q3" s="21">
        <f t="shared" ref="Q3:Q10" si="6">O3+P3</f>
        <v>2148.75</v>
      </c>
      <c r="R3" s="22">
        <v>900</v>
      </c>
      <c r="S3" s="23">
        <f t="shared" ref="S3:S7" si="7">Q3+R3</f>
        <v>3048.75</v>
      </c>
      <c r="T3" s="24">
        <v>0</v>
      </c>
      <c r="U3" s="25">
        <f t="shared" ref="U3:U4" si="8">C3+S3-L3-T3</f>
        <v>29081.25</v>
      </c>
      <c r="V3" s="26">
        <v>29081</v>
      </c>
      <c r="W3" s="27">
        <f t="shared" ref="W3:W7" si="9">U3-V3</f>
        <v>0.25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1" si="10">W3-Y3-Z3</f>
        <v>0.25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1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0.25347222222222221</v>
      </c>
      <c r="K4" s="17">
        <f t="shared" ref="K4:K10" si="12">E4*J4*24</f>
        <v>709.72222222222217</v>
      </c>
      <c r="L4" s="17">
        <f t="shared" si="3"/>
        <v>709.72222222222217</v>
      </c>
      <c r="M4" s="19">
        <v>0.66319444444444442</v>
      </c>
      <c r="N4" s="20">
        <v>0</v>
      </c>
      <c r="O4" s="21">
        <f t="shared" si="4"/>
        <v>2785.416666666667</v>
      </c>
      <c r="P4" s="21">
        <f t="shared" si="5"/>
        <v>0</v>
      </c>
      <c r="Q4" s="21">
        <f t="shared" si="6"/>
        <v>2785.416666666667</v>
      </c>
      <c r="R4" s="22">
        <v>1166.67</v>
      </c>
      <c r="S4" s="23">
        <f t="shared" si="7"/>
        <v>3952.086666666667</v>
      </c>
      <c r="T4" s="24">
        <v>1375</v>
      </c>
      <c r="U4" s="25">
        <f t="shared" si="8"/>
        <v>36867.364444444451</v>
      </c>
      <c r="V4" s="26">
        <v>36867</v>
      </c>
      <c r="W4" s="27">
        <f t="shared" si="9"/>
        <v>0.36444444445078261</v>
      </c>
      <c r="X4" s="10"/>
      <c r="Y4" s="28"/>
      <c r="Z4" s="28"/>
      <c r="AA4" s="10"/>
      <c r="AB4" s="29">
        <f t="shared" ref="AB4:AB6" si="13">SUM(Y4+Z4)</f>
        <v>0</v>
      </c>
      <c r="AC4" s="10"/>
      <c r="AD4" s="30">
        <f t="shared" si="10"/>
        <v>0.36444444445078261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1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0.61875000000000002</v>
      </c>
      <c r="K5" s="17">
        <f t="shared" si="12"/>
        <v>1485</v>
      </c>
      <c r="L5" s="17">
        <f t="shared" si="3"/>
        <v>2485</v>
      </c>
      <c r="M5" s="19">
        <v>0.50694444444444442</v>
      </c>
      <c r="N5" s="20">
        <v>0</v>
      </c>
      <c r="O5" s="21">
        <f t="shared" si="4"/>
        <v>1824.9999999999998</v>
      </c>
      <c r="P5" s="21">
        <f t="shared" si="5"/>
        <v>0</v>
      </c>
      <c r="Q5" s="21">
        <f t="shared" si="6"/>
        <v>1824.9999999999998</v>
      </c>
      <c r="R5" s="22">
        <v>1000</v>
      </c>
      <c r="S5" s="23">
        <f t="shared" si="7"/>
        <v>2825</v>
      </c>
      <c r="T5" s="24">
        <v>0</v>
      </c>
      <c r="U5" s="25">
        <f>C5+S5-L5-T5</f>
        <v>30340</v>
      </c>
      <c r="V5" s="26">
        <v>30340</v>
      </c>
      <c r="W5" s="27">
        <f t="shared" si="9"/>
        <v>0</v>
      </c>
      <c r="X5" s="10"/>
      <c r="Y5" s="28"/>
      <c r="Z5" s="28"/>
      <c r="AA5" s="10"/>
      <c r="AB5" s="29">
        <f t="shared" si="13"/>
        <v>0</v>
      </c>
      <c r="AC5" s="10"/>
      <c r="AD5" s="30">
        <f t="shared" si="10"/>
        <v>0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1"/>
        <v>900</v>
      </c>
      <c r="E6" s="14">
        <f t="shared" si="0"/>
        <v>90</v>
      </c>
      <c r="F6" s="15">
        <v>30</v>
      </c>
      <c r="G6" s="33">
        <v>1</v>
      </c>
      <c r="H6" s="16">
        <f t="shared" si="1"/>
        <v>29</v>
      </c>
      <c r="I6" s="17">
        <f t="shared" si="2"/>
        <v>900</v>
      </c>
      <c r="J6" s="18">
        <v>0.11805555555555555</v>
      </c>
      <c r="K6" s="17">
        <f t="shared" si="12"/>
        <v>255</v>
      </c>
      <c r="L6" s="17">
        <f t="shared" si="3"/>
        <v>1155</v>
      </c>
      <c r="M6" s="19">
        <v>0.4548611111111111</v>
      </c>
      <c r="N6" s="20">
        <v>0</v>
      </c>
      <c r="O6" s="21">
        <f t="shared" si="4"/>
        <v>1473.75</v>
      </c>
      <c r="P6" s="21">
        <f t="shared" si="5"/>
        <v>0</v>
      </c>
      <c r="Q6" s="21">
        <f t="shared" si="6"/>
        <v>1473.75</v>
      </c>
      <c r="R6" s="22">
        <v>900</v>
      </c>
      <c r="S6" s="23">
        <f t="shared" si="7"/>
        <v>2373.75</v>
      </c>
      <c r="T6" s="24">
        <v>0</v>
      </c>
      <c r="U6" s="25">
        <f t="shared" ref="U6:U7" si="14">C6+S6-L6-T6</f>
        <v>28218.75</v>
      </c>
      <c r="V6" s="26">
        <v>28218</v>
      </c>
      <c r="W6" s="27">
        <f t="shared" si="9"/>
        <v>0.75</v>
      </c>
      <c r="X6" s="10"/>
      <c r="Y6" s="28"/>
      <c r="Z6" s="28"/>
      <c r="AA6" s="10"/>
      <c r="AB6" s="29">
        <f t="shared" si="13"/>
        <v>0</v>
      </c>
      <c r="AC6" s="10"/>
      <c r="AD6" s="30">
        <f t="shared" si="10"/>
        <v>0.75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1"/>
        <v>833.33333333333337</v>
      </c>
      <c r="E7" s="14">
        <f t="shared" si="0"/>
        <v>83.333333333333343</v>
      </c>
      <c r="F7" s="15">
        <v>30</v>
      </c>
      <c r="G7" s="33">
        <v>5</v>
      </c>
      <c r="H7" s="16">
        <f t="shared" si="1"/>
        <v>25</v>
      </c>
      <c r="I7" s="17">
        <f t="shared" si="2"/>
        <v>4166.666666666667</v>
      </c>
      <c r="J7" s="18">
        <v>0.12847222222222221</v>
      </c>
      <c r="K7" s="17">
        <f t="shared" si="12"/>
        <v>256.94444444444446</v>
      </c>
      <c r="L7" s="17">
        <f t="shared" si="3"/>
        <v>4423.6111111111113</v>
      </c>
      <c r="M7" s="19">
        <v>0.66319444444444442</v>
      </c>
      <c r="N7" s="20">
        <v>0</v>
      </c>
      <c r="O7" s="21">
        <f t="shared" si="4"/>
        <v>1989.5833333333337</v>
      </c>
      <c r="P7" s="21">
        <f t="shared" si="5"/>
        <v>0</v>
      </c>
      <c r="Q7" s="21">
        <f t="shared" si="6"/>
        <v>1989.5833333333337</v>
      </c>
      <c r="R7" s="22">
        <v>833.35</v>
      </c>
      <c r="S7" s="23">
        <f t="shared" si="7"/>
        <v>2822.9333333333338</v>
      </c>
      <c r="T7" s="24">
        <v>0</v>
      </c>
      <c r="U7" s="25">
        <f t="shared" si="14"/>
        <v>23399.322222222225</v>
      </c>
      <c r="V7" s="26">
        <v>23400</v>
      </c>
      <c r="W7" s="27">
        <f t="shared" si="9"/>
        <v>-0.67777777777519077</v>
      </c>
      <c r="X7" s="10"/>
      <c r="Y7" s="28"/>
      <c r="Z7" s="28"/>
      <c r="AA7" s="10"/>
      <c r="AB7" s="29">
        <f t="shared" ref="AB7" si="15">SUM(Y7+Z7)</f>
        <v>0</v>
      </c>
      <c r="AC7" s="10"/>
      <c r="AD7" s="30">
        <f t="shared" si="10"/>
        <v>-0.67777777777519077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10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1</v>
      </c>
      <c r="H9" s="16">
        <f t="shared" si="1"/>
        <v>29</v>
      </c>
      <c r="I9" s="17">
        <f>D9*G9</f>
        <v>736.82233333333329</v>
      </c>
      <c r="J9" s="18">
        <v>0.12638888888888888</v>
      </c>
      <c r="K9" s="17">
        <v>296.69</v>
      </c>
      <c r="L9" s="17">
        <f t="shared" si="3"/>
        <v>1033.5123333333333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500</v>
      </c>
      <c r="U9" s="25">
        <f>C9+S9-L9-T9</f>
        <v>20571.157666666666</v>
      </c>
      <c r="V9" s="39">
        <v>20571.16</v>
      </c>
      <c r="W9" s="27">
        <f t="shared" ref="W9" si="16">U9-V9</f>
        <v>-2.3333333338086959E-3</v>
      </c>
      <c r="X9" s="10"/>
      <c r="Y9" s="28"/>
      <c r="Z9" s="28"/>
      <c r="AA9" s="10"/>
      <c r="AB9" s="29">
        <f t="shared" ref="AB9:AB11" si="17">SUM(Y9+Z9)</f>
        <v>0</v>
      </c>
      <c r="AC9" s="10"/>
      <c r="AD9" s="30">
        <f t="shared" si="10"/>
        <v>-2.3333333338086959E-3</v>
      </c>
    </row>
    <row r="10" spans="1:34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2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1000</v>
      </c>
      <c r="S10" s="23">
        <f>Q10+R10</f>
        <v>1000</v>
      </c>
      <c r="T10" s="24">
        <v>0</v>
      </c>
      <c r="U10" s="25">
        <f>C10+S10-L10-T10</f>
        <v>31000</v>
      </c>
      <c r="V10" s="39">
        <v>23468.06</v>
      </c>
      <c r="W10" s="27">
        <f>U10-V10</f>
        <v>7531.9399999999987</v>
      </c>
      <c r="X10" s="10"/>
      <c r="Y10" s="28">
        <v>7532</v>
      </c>
      <c r="Z10" s="28"/>
      <c r="AA10" s="10"/>
      <c r="AB10" s="29">
        <f t="shared" si="17"/>
        <v>7532</v>
      </c>
      <c r="AC10" s="10"/>
      <c r="AD10" s="30">
        <f t="shared" si="10"/>
        <v>-6.0000000001309672E-2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ref="H11" si="18">F11-G11</f>
        <v>30</v>
      </c>
      <c r="I11" s="17">
        <f>D11*G11</f>
        <v>0</v>
      </c>
      <c r="J11" s="18">
        <v>3.125E-2</v>
      </c>
      <c r="K11" s="17">
        <f t="shared" ref="K11" si="19">E11*J11*24</f>
        <v>77.777777777777786</v>
      </c>
      <c r="L11" s="17">
        <f t="shared" ref="L11" si="20">I11+K11</f>
        <v>77.777777777777786</v>
      </c>
      <c r="M11" s="19">
        <v>0</v>
      </c>
      <c r="N11" s="20">
        <v>0</v>
      </c>
      <c r="O11" s="21">
        <f t="shared" ref="O11" si="21">E11*M11*1.5*24</f>
        <v>0</v>
      </c>
      <c r="P11" s="21">
        <f t="shared" ref="P11" si="22">E11*N11*2*24</f>
        <v>0</v>
      </c>
      <c r="Q11" s="21">
        <f t="shared" ref="Q11" si="23">O11+P11</f>
        <v>0</v>
      </c>
      <c r="R11" s="22">
        <v>933.33</v>
      </c>
      <c r="S11" s="23">
        <f>Q11+R11</f>
        <v>933.33</v>
      </c>
      <c r="T11" s="24">
        <v>0</v>
      </c>
      <c r="U11" s="25">
        <f>C11+S11-L11-T11</f>
        <v>28855.552222222224</v>
      </c>
      <c r="V11" s="39">
        <v>24651.72</v>
      </c>
      <c r="W11" s="27">
        <f>U11-V11</f>
        <v>4203.8322222222232</v>
      </c>
      <c r="X11" s="10"/>
      <c r="Y11" s="28">
        <v>4203</v>
      </c>
      <c r="Z11" s="28">
        <f>W11-Y11</f>
        <v>0.83222222222320852</v>
      </c>
      <c r="AA11" s="10"/>
      <c r="AB11" s="29">
        <f t="shared" si="17"/>
        <v>4203.8322222222232</v>
      </c>
      <c r="AC11" s="10"/>
      <c r="AD11" s="30">
        <f t="shared" si="10"/>
        <v>0</v>
      </c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28</v>
      </c>
      <c r="C12" s="14">
        <v>35000</v>
      </c>
      <c r="D12" s="14">
        <f>C12/30</f>
        <v>1166.6666666666667</v>
      </c>
      <c r="E12" s="14">
        <f>(D12/9)</f>
        <v>129.62962962962965</v>
      </c>
      <c r="F12" s="15">
        <v>30</v>
      </c>
      <c r="G12" s="15">
        <v>0</v>
      </c>
      <c r="H12" s="16">
        <f>F12-G12</f>
        <v>30</v>
      </c>
      <c r="I12" s="17">
        <f>D12*G12</f>
        <v>0</v>
      </c>
      <c r="J12" s="18">
        <v>0</v>
      </c>
      <c r="K12" s="17">
        <f>E12*J12*24</f>
        <v>0</v>
      </c>
      <c r="L12" s="17">
        <f>I12+K12</f>
        <v>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1164.55</v>
      </c>
      <c r="S12" s="23">
        <f>Q12+R12</f>
        <v>1164.55</v>
      </c>
      <c r="T12" s="24">
        <v>1375</v>
      </c>
      <c r="U12" s="25">
        <f>C12+S12-L12-T12</f>
        <v>34789.550000000003</v>
      </c>
      <c r="V12" s="39">
        <v>22885.52</v>
      </c>
      <c r="W12" s="27">
        <f>U12-V12</f>
        <v>11904.030000000002</v>
      </c>
      <c r="X12" s="10"/>
      <c r="Y12" s="28">
        <v>11904</v>
      </c>
      <c r="Z12" s="28">
        <f t="shared" ref="Z12:Z13" si="24">W12-Y12</f>
        <v>3.0000000002473826E-2</v>
      </c>
      <c r="AA12" s="10"/>
      <c r="AB12" s="29">
        <f t="shared" ref="AB12" si="25">SUM(Y12+Z12)</f>
        <v>11904.030000000002</v>
      </c>
      <c r="AC12" s="10"/>
      <c r="AD12" s="30">
        <f t="shared" ref="AD12" si="26">W12-Y12-Z12</f>
        <v>0</v>
      </c>
      <c r="AE12" s="10"/>
      <c r="AF12" s="10"/>
      <c r="AG12" s="10"/>
      <c r="AH12" s="10"/>
    </row>
    <row r="13" spans="1:34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33">
        <v>23</v>
      </c>
      <c r="H13" s="16">
        <f>F13-G13</f>
        <v>7</v>
      </c>
      <c r="I13" s="17">
        <f>D13*G13</f>
        <v>18400</v>
      </c>
      <c r="J13" s="18">
        <v>0</v>
      </c>
      <c r="K13" s="17">
        <f>E13*J13*24</f>
        <v>0</v>
      </c>
      <c r="L13" s="17">
        <f>I13+K13</f>
        <v>18400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Q13+R13</f>
        <v>320</v>
      </c>
      <c r="T13" s="24">
        <v>0</v>
      </c>
      <c r="U13" s="25">
        <f>C13+S13-L13-T13</f>
        <v>5920</v>
      </c>
      <c r="V13" s="26">
        <v>1603.67</v>
      </c>
      <c r="W13" s="27">
        <f>U13-V13</f>
        <v>4316.33</v>
      </c>
      <c r="X13" s="10"/>
      <c r="Y13" s="28">
        <v>4311</v>
      </c>
      <c r="Z13" s="28">
        <f t="shared" si="24"/>
        <v>5.3299999999999272</v>
      </c>
      <c r="AA13" s="10"/>
      <c r="AB13" s="29">
        <f>SUM(Y13+Z13)</f>
        <v>4316.33</v>
      </c>
      <c r="AC13" s="10"/>
      <c r="AD13" s="30">
        <f>W13-Y13-Z13</f>
        <v>0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269042.94655555557</v>
      </c>
      <c r="V14" s="42">
        <f>SUM(V3:V13)</f>
        <v>241086.13</v>
      </c>
      <c r="W14" s="43">
        <f>SUM(W3:W13)</f>
        <v>27956.816555555568</v>
      </c>
      <c r="X14" s="10"/>
      <c r="Y14" s="10"/>
      <c r="Z14" s="10"/>
      <c r="AA14" s="10"/>
      <c r="AB14" s="44">
        <f>SUM(AB3:AB12)</f>
        <v>23639.862222222226</v>
      </c>
      <c r="AC14" s="10"/>
      <c r="AD14" s="44">
        <f>SUM(AD3:AD12)</f>
        <v>0.62433333334047347</v>
      </c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44"/>
      <c r="AC15" s="10"/>
      <c r="AD15" s="44"/>
      <c r="AE15" s="10"/>
      <c r="AF15" s="10"/>
      <c r="AG15" s="10"/>
      <c r="AH15" s="10"/>
    </row>
    <row r="16" spans="1:34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1</v>
      </c>
      <c r="H16" s="16">
        <f t="shared" ref="H16" si="27">F16-G16</f>
        <v>4</v>
      </c>
      <c r="I16" s="17">
        <f t="shared" ref="I16" si="28">D16*G16</f>
        <v>1500</v>
      </c>
      <c r="J16" s="18">
        <v>3.125E-2</v>
      </c>
      <c r="K16" s="17">
        <f t="shared" ref="K16" si="29">E16*J16*24</f>
        <v>112.5</v>
      </c>
      <c r="L16" s="17">
        <f t="shared" ref="L16" si="30">I16+K16</f>
        <v>1612.5</v>
      </c>
      <c r="M16" s="19">
        <v>0.4548611111111111</v>
      </c>
      <c r="N16" s="20">
        <v>0</v>
      </c>
      <c r="O16" s="21">
        <f t="shared" ref="O16" si="31">E16*M16*1.5*24</f>
        <v>2456.25</v>
      </c>
      <c r="P16" s="21">
        <f t="shared" ref="P16" si="32">E16*N16*2*24</f>
        <v>0</v>
      </c>
      <c r="Q16" s="21">
        <f t="shared" ref="Q16" si="33">O16+P16</f>
        <v>2456.25</v>
      </c>
      <c r="R16" s="22">
        <v>0</v>
      </c>
      <c r="S16" s="23">
        <f t="shared" ref="S16" si="34">Q16+R16</f>
        <v>2456.25</v>
      </c>
      <c r="T16" s="24">
        <v>1500</v>
      </c>
      <c r="U16" s="25">
        <f t="shared" ref="U16" si="35">C16+S16-L16-T16</f>
        <v>6843.75</v>
      </c>
      <c r="V16" s="26"/>
      <c r="W16" s="27">
        <f t="shared" ref="W16" si="36">U16-V16</f>
        <v>6843.75</v>
      </c>
      <c r="X16" s="10"/>
      <c r="Y16" s="28">
        <v>6840</v>
      </c>
      <c r="Z16" s="28">
        <v>0.25</v>
      </c>
      <c r="AA16" s="10"/>
      <c r="AB16" s="29"/>
      <c r="AC16" s="10"/>
      <c r="AD16" s="30"/>
      <c r="AE16" s="10"/>
      <c r="AF16" s="10"/>
      <c r="AG16" s="10"/>
      <c r="AH16" s="10"/>
    </row>
    <row r="17" spans="1:34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275886.69655555557</v>
      </c>
      <c r="V17" s="42">
        <f>SUM(V3:V13,V16)</f>
        <v>241086.13</v>
      </c>
      <c r="W17" s="43">
        <f>SUM(W3:W13,W16)</f>
        <v>34800.566555555568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>
        <v>34</v>
      </c>
      <c r="AA18" s="180"/>
      <c r="AB18" s="46">
        <f t="shared" ref="AB18:AB23" si="37">Y18*Z18</f>
        <v>6800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A19" s="181"/>
      <c r="AB19" s="46">
        <f t="shared" si="37"/>
        <v>0</v>
      </c>
      <c r="AC19" s="10"/>
      <c r="AD19" s="10"/>
      <c r="AE19" s="10"/>
      <c r="AF19" s="10"/>
      <c r="AG19" s="10"/>
      <c r="AH19" s="10"/>
    </row>
    <row r="20" spans="1:34" ht="23.25" x14ac:dyDescent="0.35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7" t="s">
        <v>38</v>
      </c>
      <c r="O20" s="57"/>
      <c r="P20" s="57"/>
      <c r="Q20" s="56"/>
      <c r="R20" s="10"/>
      <c r="S20" s="10"/>
      <c r="T20" s="10"/>
      <c r="U20" s="10"/>
      <c r="V20" s="45"/>
      <c r="W20" s="10"/>
      <c r="X20" s="10"/>
      <c r="Y20" s="46">
        <v>50</v>
      </c>
      <c r="Z20" s="47"/>
      <c r="AA20" s="181"/>
      <c r="AB20" s="46">
        <f t="shared" si="3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A21" s="181"/>
      <c r="AB21" s="46">
        <f t="shared" si="3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A22" s="181"/>
      <c r="AB22" s="46">
        <f t="shared" si="3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A23" s="181"/>
      <c r="AB23" s="46">
        <f t="shared" si="37"/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81"/>
      <c r="AB24" s="46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A25" s="182"/>
      <c r="AB25" s="46">
        <f>SUM(AB18:AB24)</f>
        <v>6800</v>
      </c>
      <c r="AC25" s="10"/>
      <c r="AD25" s="10"/>
      <c r="AE25" s="10"/>
      <c r="AF25" s="10"/>
      <c r="AG25" s="10"/>
      <c r="AH25" s="10"/>
    </row>
    <row r="26" spans="1:34" ht="26.25" x14ac:dyDescent="0.4">
      <c r="A26" s="40"/>
      <c r="B26" s="54" t="s">
        <v>37</v>
      </c>
      <c r="C26" s="55"/>
      <c r="D26" s="55"/>
      <c r="E26" s="53"/>
      <c r="F26" s="53"/>
      <c r="G26" s="5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4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4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4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4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4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4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</sheetData>
  <mergeCells count="3">
    <mergeCell ref="A1:W1"/>
    <mergeCell ref="T18:U18"/>
    <mergeCell ref="AA18:AA25"/>
  </mergeCells>
  <dataValidations disablePrompts="1" count="1">
    <dataValidation type="textLength" operator="lessThanOrEqual" showInputMessage="1" showErrorMessage="1" sqref="B29 B22 B24 B3:B5" xr:uid="{4AF9555C-3A99-4623-817F-6ECCB773E184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DADCA-71AB-4D53-92F7-74CFD9000749}">
  <dimension ref="A1:AF45"/>
  <sheetViews>
    <sheetView zoomScaleNormal="100" workbookViewId="0">
      <selection activeCell="AC10" sqref="AC10"/>
    </sheetView>
  </sheetViews>
  <sheetFormatPr defaultRowHeight="18.75" x14ac:dyDescent="0.3"/>
  <cols>
    <col min="1" max="1" width="4.42578125" style="34" customWidth="1"/>
    <col min="2" max="2" width="10.42578125" style="11" customWidth="1"/>
    <col min="3" max="3" width="6.28515625" style="11" customWidth="1"/>
    <col min="4" max="4" width="7.5703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7.855468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5703125" style="11" customWidth="1"/>
    <col min="14" max="14" width="0.140625" style="11" hidden="1" customWidth="1"/>
    <col min="15" max="15" width="7.5703125" style="11" customWidth="1"/>
    <col min="16" max="16" width="7" style="11" customWidth="1"/>
    <col min="17" max="17" width="2.42578125" style="11" hidden="1" customWidth="1"/>
    <col min="18" max="18" width="0.42578125" style="11" hidden="1" customWidth="1"/>
    <col min="19" max="19" width="7" style="11" customWidth="1"/>
    <col min="20" max="20" width="0.140625" style="11" customWidth="1"/>
    <col min="21" max="21" width="9.7109375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/>
      <c r="K3" s="65">
        <f>E3*J3*24</f>
        <v>0</v>
      </c>
      <c r="L3" s="65">
        <f t="shared" ref="L3:L9" si="3">I3+K3</f>
        <v>0</v>
      </c>
      <c r="M3" s="67">
        <v>1</v>
      </c>
      <c r="N3" s="68">
        <v>0</v>
      </c>
      <c r="O3" s="69">
        <f t="shared" ref="O3:O12" si="4">E3*M3*1.5*24</f>
        <v>3600</v>
      </c>
      <c r="P3" s="69">
        <v>900</v>
      </c>
      <c r="Q3" s="69">
        <f t="shared" ref="Q3:Q9" si="5">O3+P3</f>
        <v>4500</v>
      </c>
      <c r="R3" s="70">
        <v>0</v>
      </c>
      <c r="S3" s="71">
        <f t="shared" ref="S3:S12" si="6">Q3+R3</f>
        <v>4500</v>
      </c>
      <c r="T3" s="72">
        <v>0</v>
      </c>
      <c r="U3" s="176">
        <f t="shared" ref="U3:U10" si="7">C3+S3-L3-T3</f>
        <v>31500</v>
      </c>
      <c r="V3" s="177">
        <v>25699.05</v>
      </c>
      <c r="W3" s="115">
        <f>U3-V3</f>
        <v>5800.9500000000007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8.4722222222222227E-2</v>
      </c>
      <c r="K4" s="65">
        <f t="shared" ref="K4:K9" si="9">E4*J4*24</f>
        <v>263.58024691358031</v>
      </c>
      <c r="L4" s="65">
        <f t="shared" si="3"/>
        <v>263.58024691358031</v>
      </c>
      <c r="M4" s="67">
        <v>1</v>
      </c>
      <c r="N4" s="68">
        <v>0</v>
      </c>
      <c r="O4" s="69">
        <f t="shared" si="4"/>
        <v>4666.666666666667</v>
      </c>
      <c r="P4" s="69">
        <v>1166.67</v>
      </c>
      <c r="Q4" s="69">
        <f t="shared" si="5"/>
        <v>5833.336666666667</v>
      </c>
      <c r="R4" s="70">
        <v>0</v>
      </c>
      <c r="S4" s="71">
        <f t="shared" si="6"/>
        <v>5833.336666666667</v>
      </c>
      <c r="T4" s="72">
        <v>0</v>
      </c>
      <c r="U4" s="176">
        <f t="shared" si="7"/>
        <v>40569.756419753088</v>
      </c>
      <c r="V4" s="177">
        <v>25532.13</v>
      </c>
      <c r="W4" s="115">
        <f t="shared" ref="W4:W5" si="10">U4-V4</f>
        <v>15037.626419753087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0.60138888888888886</v>
      </c>
      <c r="K5" s="65">
        <f t="shared" si="9"/>
        <v>1603.7037037037037</v>
      </c>
      <c r="L5" s="65">
        <f t="shared" si="3"/>
        <v>1603.7037037037037</v>
      </c>
      <c r="M5" s="67">
        <v>1.2347222222222223</v>
      </c>
      <c r="N5" s="68">
        <v>0</v>
      </c>
      <c r="O5" s="69">
        <f t="shared" si="4"/>
        <v>4938.8888888888896</v>
      </c>
      <c r="P5" s="69">
        <f t="shared" ref="P5:P13" si="11">E5*N5*2*24</f>
        <v>0</v>
      </c>
      <c r="Q5" s="69">
        <f t="shared" si="5"/>
        <v>4938.8888888888896</v>
      </c>
      <c r="R5" s="70">
        <v>0</v>
      </c>
      <c r="S5" s="71">
        <v>5938.89</v>
      </c>
      <c r="T5" s="72">
        <v>0</v>
      </c>
      <c r="U5" s="176">
        <f t="shared" si="7"/>
        <v>34335.186296296299</v>
      </c>
      <c r="V5" s="177">
        <v>25088.42</v>
      </c>
      <c r="W5" s="115">
        <f t="shared" si="10"/>
        <v>9246.7662962963004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7</v>
      </c>
      <c r="H6" s="64">
        <v>23</v>
      </c>
      <c r="I6" s="65">
        <f t="shared" si="2"/>
        <v>6300</v>
      </c>
      <c r="J6" s="66"/>
      <c r="K6" s="65">
        <f t="shared" si="9"/>
        <v>0</v>
      </c>
      <c r="L6" s="65">
        <f t="shared" si="3"/>
        <v>6300</v>
      </c>
      <c r="M6" s="67">
        <v>1</v>
      </c>
      <c r="N6" s="68">
        <v>0</v>
      </c>
      <c r="O6" s="69">
        <f t="shared" si="4"/>
        <v>3600</v>
      </c>
      <c r="P6" s="69">
        <v>900</v>
      </c>
      <c r="Q6" s="69">
        <f t="shared" si="5"/>
        <v>4500</v>
      </c>
      <c r="R6" s="70">
        <v>0</v>
      </c>
      <c r="S6" s="71">
        <f t="shared" si="6"/>
        <v>4500</v>
      </c>
      <c r="T6" s="72">
        <v>0</v>
      </c>
      <c r="U6" s="176">
        <f t="shared" si="7"/>
        <v>25200</v>
      </c>
      <c r="V6" s="177">
        <v>801.84</v>
      </c>
      <c r="W6" s="115">
        <f>U6-V6</f>
        <v>24398.16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19</v>
      </c>
      <c r="H7" s="64">
        <f t="shared" si="1"/>
        <v>11</v>
      </c>
      <c r="I7" s="65">
        <f>D7*G7</f>
        <v>19000</v>
      </c>
      <c r="J7" s="66"/>
      <c r="K7" s="65">
        <f t="shared" si="9"/>
        <v>0</v>
      </c>
      <c r="L7" s="65">
        <f t="shared" si="3"/>
        <v>19000</v>
      </c>
      <c r="M7" s="67">
        <v>8.3333333333333329E-2</v>
      </c>
      <c r="N7" s="68">
        <v>0</v>
      </c>
      <c r="O7" s="69">
        <f t="shared" si="4"/>
        <v>333.33333333333337</v>
      </c>
      <c r="P7" s="69">
        <v>1000</v>
      </c>
      <c r="Q7" s="69">
        <f t="shared" si="5"/>
        <v>1333.3333333333335</v>
      </c>
      <c r="R7" s="70">
        <v>0</v>
      </c>
      <c r="S7" s="71">
        <f t="shared" si="6"/>
        <v>1333.3333333333335</v>
      </c>
      <c r="T7" s="72">
        <v>0</v>
      </c>
      <c r="U7" s="176">
        <f t="shared" si="7"/>
        <v>12333.333333333332</v>
      </c>
      <c r="V7" s="177">
        <v>8841.8700000000008</v>
      </c>
      <c r="W7" s="115">
        <f t="shared" ref="W7:W13" si="12">U7-V7</f>
        <v>3491.4633333333313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/>
      <c r="K8" s="65">
        <f t="shared" si="9"/>
        <v>0</v>
      </c>
      <c r="L8" s="65">
        <f t="shared" si="3"/>
        <v>0</v>
      </c>
      <c r="M8" s="67"/>
      <c r="N8" s="68">
        <v>0</v>
      </c>
      <c r="O8" s="69">
        <f t="shared" si="4"/>
        <v>0</v>
      </c>
      <c r="P8" s="69">
        <v>1000</v>
      </c>
      <c r="Q8" s="69">
        <f t="shared" si="5"/>
        <v>1000</v>
      </c>
      <c r="R8" s="70">
        <v>0</v>
      </c>
      <c r="S8" s="71">
        <f t="shared" si="6"/>
        <v>1000</v>
      </c>
      <c r="T8" s="72">
        <v>0</v>
      </c>
      <c r="U8" s="176">
        <f t="shared" si="7"/>
        <v>31000</v>
      </c>
      <c r="V8" s="177">
        <v>22687.55</v>
      </c>
      <c r="W8" s="115">
        <f t="shared" si="12"/>
        <v>8312.4500000000007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/>
      <c r="K9" s="65">
        <f t="shared" si="9"/>
        <v>0</v>
      </c>
      <c r="L9" s="65">
        <f t="shared" si="3"/>
        <v>0</v>
      </c>
      <c r="M9" s="67">
        <v>1.3333333333333333</v>
      </c>
      <c r="N9" s="68">
        <v>0</v>
      </c>
      <c r="O9" s="69">
        <f t="shared" si="4"/>
        <v>5333.3333333333339</v>
      </c>
      <c r="P9" s="69">
        <v>2000</v>
      </c>
      <c r="Q9" s="69">
        <f t="shared" si="5"/>
        <v>7333.3333333333339</v>
      </c>
      <c r="R9" s="70">
        <v>0</v>
      </c>
      <c r="S9" s="71">
        <f t="shared" si="6"/>
        <v>7333.3333333333339</v>
      </c>
      <c r="T9" s="72">
        <v>0</v>
      </c>
      <c r="U9" s="176">
        <f t="shared" si="7"/>
        <v>37333.333333333336</v>
      </c>
      <c r="V9" s="177">
        <v>26417.97</v>
      </c>
      <c r="W9" s="115">
        <f t="shared" si="12"/>
        <v>10915.363333333335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/>
      <c r="K10" s="65">
        <f>E10*J10*24</f>
        <v>0</v>
      </c>
      <c r="L10" s="65">
        <f>I10+K10</f>
        <v>0</v>
      </c>
      <c r="M10" s="67"/>
      <c r="N10" s="68">
        <v>0</v>
      </c>
      <c r="O10" s="69">
        <f t="shared" si="4"/>
        <v>0</v>
      </c>
      <c r="P10" s="69">
        <v>1000</v>
      </c>
      <c r="Q10" s="69">
        <f>O10+P10</f>
        <v>1000</v>
      </c>
      <c r="R10" s="70">
        <v>0</v>
      </c>
      <c r="S10" s="71">
        <f t="shared" si="6"/>
        <v>1000</v>
      </c>
      <c r="T10" s="72">
        <v>0</v>
      </c>
      <c r="U10" s="176">
        <f t="shared" si="7"/>
        <v>31000</v>
      </c>
      <c r="V10" s="177">
        <v>22724.39</v>
      </c>
      <c r="W10" s="115">
        <f t="shared" si="12"/>
        <v>8275.61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8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11"/>
        <v>0</v>
      </c>
      <c r="Q11" s="69">
        <f>O11+P11</f>
        <v>0</v>
      </c>
      <c r="R11" s="70">
        <v>0</v>
      </c>
      <c r="S11" s="71">
        <f t="shared" si="6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8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11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8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11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243271.60938271607</v>
      </c>
      <c r="V14" s="81">
        <f>SUM(V3:V13)</f>
        <v>157793.22000000003</v>
      </c>
      <c r="W14" s="173">
        <f>SUM(W3:W13)</f>
        <v>85478.38938271605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250771.60938271607</v>
      </c>
      <c r="V17" s="42">
        <f>SUM(V3:V13,V16)</f>
        <v>157793.22000000003</v>
      </c>
      <c r="W17" s="43">
        <f>SUM(W3:W13,W16)</f>
        <v>92978.38938271605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EE8AA76C-DEEC-44D3-AD97-E9EDD5CDD46D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1F0E-4BD2-4C36-8DBC-C4C32EA62137}">
  <dimension ref="A1:AF45"/>
  <sheetViews>
    <sheetView tabSelected="1" zoomScaleNormal="100" workbookViewId="0">
      <selection activeCell="U4" sqref="U4"/>
    </sheetView>
  </sheetViews>
  <sheetFormatPr defaultRowHeight="18.75" x14ac:dyDescent="0.3"/>
  <cols>
    <col min="1" max="1" width="4.42578125" style="34" customWidth="1"/>
    <col min="2" max="2" width="7.42578125" style="11" customWidth="1"/>
    <col min="3" max="3" width="5.7109375" style="11" customWidth="1"/>
    <col min="4" max="4" width="7" style="11" customWidth="1"/>
    <col min="5" max="5" width="5.5703125" style="11" customWidth="1"/>
    <col min="6" max="6" width="5.28515625" style="11" customWidth="1"/>
    <col min="7" max="8" width="4.7109375" style="11" customWidth="1"/>
    <col min="9" max="9" width="7.5703125" style="11" customWidth="1"/>
    <col min="10" max="10" width="5.85546875" style="11" customWidth="1"/>
    <col min="11" max="11" width="7.7109375" style="11" customWidth="1"/>
    <col min="12" max="12" width="7.85546875" style="11" customWidth="1"/>
    <col min="13" max="13" width="6.5703125" style="11" customWidth="1"/>
    <col min="14" max="14" width="0.140625" style="11" hidden="1" customWidth="1"/>
    <col min="15" max="15" width="7" style="11" customWidth="1"/>
    <col min="16" max="16" width="6.5703125" style="11" customWidth="1"/>
    <col min="17" max="17" width="7" style="11" bestFit="1" customWidth="1"/>
    <col min="18" max="18" width="0.140625" style="11" customWidth="1"/>
    <col min="19" max="19" width="7" style="11" hidden="1" customWidth="1"/>
    <col min="20" max="20" width="7.7109375" style="11" customWidth="1"/>
    <col min="21" max="21" width="9.7109375" style="11" customWidth="1"/>
    <col min="22" max="22" width="10" style="11" customWidth="1"/>
    <col min="23" max="23" width="10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3" si="1">F3-G3</f>
        <v>30</v>
      </c>
      <c r="I3" s="65">
        <f t="shared" ref="I3:I13" si="2">D3*G3</f>
        <v>0</v>
      </c>
      <c r="J3" s="66">
        <v>0</v>
      </c>
      <c r="K3" s="65">
        <f>E3*J3*24</f>
        <v>0</v>
      </c>
      <c r="L3" s="65">
        <f t="shared" ref="L3:L9" si="3">I3+K3</f>
        <v>0</v>
      </c>
      <c r="M3" s="67">
        <v>1.4479166666666667</v>
      </c>
      <c r="N3" s="68">
        <v>0</v>
      </c>
      <c r="O3" s="69">
        <f t="shared" ref="O3:O12" si="4">E3*M3*1.5*24</f>
        <v>5212.5000000000009</v>
      </c>
      <c r="P3" s="69">
        <v>0</v>
      </c>
      <c r="Q3" s="69">
        <f t="shared" ref="Q3:Q9" si="5">O3+P3</f>
        <v>5212.5000000000009</v>
      </c>
      <c r="R3" s="70">
        <v>0</v>
      </c>
      <c r="S3" s="71">
        <f t="shared" ref="S3:S12" si="6">Q3+R3</f>
        <v>5212.5000000000009</v>
      </c>
      <c r="T3" s="72">
        <v>0</v>
      </c>
      <c r="U3" s="176">
        <f t="shared" ref="U3:U13" si="7">C3+S3-L3-T3</f>
        <v>32212.5</v>
      </c>
      <c r="V3" s="177">
        <v>26298.23</v>
      </c>
      <c r="W3" s="115">
        <f>U3-V3</f>
        <v>5914.27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0</v>
      </c>
      <c r="K4" s="65">
        <f t="shared" ref="K4:K9" si="9">E4*J4*24</f>
        <v>0</v>
      </c>
      <c r="L4" s="65">
        <f t="shared" si="3"/>
        <v>0</v>
      </c>
      <c r="M4" s="67">
        <v>1.1145833333333333</v>
      </c>
      <c r="N4" s="68">
        <v>0</v>
      </c>
      <c r="O4" s="69">
        <f t="shared" si="4"/>
        <v>5201.3888888888887</v>
      </c>
      <c r="P4" s="69">
        <v>0</v>
      </c>
      <c r="Q4" s="69">
        <f t="shared" si="5"/>
        <v>5201.3888888888887</v>
      </c>
      <c r="R4" s="70">
        <v>0</v>
      </c>
      <c r="S4" s="71">
        <f t="shared" si="6"/>
        <v>5201.3888888888887</v>
      </c>
      <c r="T4" s="72">
        <v>2000</v>
      </c>
      <c r="U4" s="176">
        <f t="shared" si="7"/>
        <v>38201.388888888891</v>
      </c>
      <c r="V4" s="177">
        <v>25294.33</v>
      </c>
      <c r="W4" s="115">
        <f t="shared" ref="W4:W5" si="10">U4-V4</f>
        <v>12907.058888888889</v>
      </c>
      <c r="X4" s="10"/>
      <c r="Y4" s="28">
        <v>0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0.54513888888888884</v>
      </c>
      <c r="K5" s="65">
        <f t="shared" si="9"/>
        <v>1453.7037037037037</v>
      </c>
      <c r="L5" s="65">
        <f t="shared" si="3"/>
        <v>1453.7037037037037</v>
      </c>
      <c r="M5" s="67">
        <v>0.91180555555555554</v>
      </c>
      <c r="N5" s="68">
        <v>0</v>
      </c>
      <c r="O5" s="69">
        <f t="shared" si="4"/>
        <v>3647.2222222222226</v>
      </c>
      <c r="P5" s="69">
        <v>0</v>
      </c>
      <c r="Q5" s="69">
        <f t="shared" si="5"/>
        <v>3647.2222222222226</v>
      </c>
      <c r="R5" s="70">
        <v>0</v>
      </c>
      <c r="S5" s="71">
        <v>5938.89</v>
      </c>
      <c r="T5" s="72">
        <v>0</v>
      </c>
      <c r="U5" s="176">
        <f t="shared" si="7"/>
        <v>34485.186296296299</v>
      </c>
      <c r="V5" s="177">
        <v>23694.880000000001</v>
      </c>
      <c r="W5" s="115">
        <f t="shared" si="10"/>
        <v>10790.306296296298</v>
      </c>
      <c r="X5" s="10"/>
      <c r="Y5" s="28">
        <v>0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14</v>
      </c>
      <c r="H6" s="64">
        <v>16</v>
      </c>
      <c r="I6" s="65">
        <f t="shared" si="2"/>
        <v>12600</v>
      </c>
      <c r="J6" s="66">
        <v>4.1666666666666664E-2</v>
      </c>
      <c r="K6" s="65">
        <f t="shared" si="9"/>
        <v>99.999999999999986</v>
      </c>
      <c r="L6" s="65">
        <f t="shared" si="3"/>
        <v>12700</v>
      </c>
      <c r="M6" s="67">
        <v>1.1145833333333333</v>
      </c>
      <c r="N6" s="68">
        <v>0</v>
      </c>
      <c r="O6" s="69">
        <f t="shared" si="4"/>
        <v>4012.5</v>
      </c>
      <c r="P6" s="69">
        <v>0</v>
      </c>
      <c r="Q6" s="69">
        <f t="shared" si="5"/>
        <v>4012.5</v>
      </c>
      <c r="R6" s="70">
        <v>0</v>
      </c>
      <c r="S6" s="71">
        <f t="shared" si="6"/>
        <v>4012.5</v>
      </c>
      <c r="T6" s="72">
        <v>0</v>
      </c>
      <c r="U6" s="176">
        <f t="shared" si="7"/>
        <v>18312.5</v>
      </c>
      <c r="V6" s="177">
        <v>801.84</v>
      </c>
      <c r="W6" s="115">
        <f>U6-V6</f>
        <v>17510.66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0</v>
      </c>
      <c r="H7" s="64">
        <f t="shared" si="1"/>
        <v>30</v>
      </c>
      <c r="I7" s="65">
        <f t="shared" si="2"/>
        <v>0</v>
      </c>
      <c r="J7" s="66">
        <v>0.29166666666666669</v>
      </c>
      <c r="K7" s="65">
        <f t="shared" si="9"/>
        <v>777.77777777777783</v>
      </c>
      <c r="L7" s="65">
        <f t="shared" si="3"/>
        <v>777.77777777777783</v>
      </c>
      <c r="M7" s="67">
        <v>0.71875</v>
      </c>
      <c r="N7" s="68">
        <v>0</v>
      </c>
      <c r="O7" s="69">
        <f t="shared" si="4"/>
        <v>2875</v>
      </c>
      <c r="P7" s="69">
        <v>0</v>
      </c>
      <c r="Q7" s="69">
        <f t="shared" si="5"/>
        <v>2875</v>
      </c>
      <c r="R7" s="70">
        <v>0</v>
      </c>
      <c r="S7" s="71">
        <f t="shared" si="6"/>
        <v>2875</v>
      </c>
      <c r="T7" s="72">
        <v>21479</v>
      </c>
      <c r="U7" s="176">
        <f t="shared" si="7"/>
        <v>10618.222222222223</v>
      </c>
      <c r="V7" s="177">
        <v>8651.91</v>
      </c>
      <c r="W7" s="115">
        <f t="shared" ref="W7:W13" si="11">U7-V7</f>
        <v>1966.3122222222228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 t="shared" si="2"/>
        <v>0</v>
      </c>
      <c r="J8" s="66">
        <v>0</v>
      </c>
      <c r="K8" s="65">
        <f t="shared" si="9"/>
        <v>0</v>
      </c>
      <c r="L8" s="65">
        <f t="shared" si="3"/>
        <v>0</v>
      </c>
      <c r="M8" s="67">
        <v>0.42708333333333331</v>
      </c>
      <c r="N8" s="68">
        <v>0</v>
      </c>
      <c r="O8" s="69">
        <f t="shared" si="4"/>
        <v>1708.3333333333335</v>
      </c>
      <c r="P8" s="69">
        <v>0</v>
      </c>
      <c r="Q8" s="69">
        <f t="shared" si="5"/>
        <v>1708.3333333333335</v>
      </c>
      <c r="R8" s="70">
        <v>0</v>
      </c>
      <c r="S8" s="71">
        <f t="shared" si="6"/>
        <v>1708.3333333333335</v>
      </c>
      <c r="T8" s="72">
        <v>0</v>
      </c>
      <c r="U8" s="176">
        <f t="shared" si="7"/>
        <v>31708.333333333332</v>
      </c>
      <c r="V8" s="177">
        <v>23287.91</v>
      </c>
      <c r="W8" s="115">
        <f t="shared" si="11"/>
        <v>8420.4233333333323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 t="shared" si="2"/>
        <v>0</v>
      </c>
      <c r="J9" s="66">
        <v>7.9166666666666663E-2</v>
      </c>
      <c r="K9" s="65">
        <f t="shared" si="9"/>
        <v>211.11111111111109</v>
      </c>
      <c r="L9" s="65">
        <f t="shared" si="3"/>
        <v>211.11111111111109</v>
      </c>
      <c r="M9" s="67">
        <v>1.4479166666666667</v>
      </c>
      <c r="N9" s="68">
        <v>0</v>
      </c>
      <c r="O9" s="69">
        <f t="shared" si="4"/>
        <v>5791.666666666667</v>
      </c>
      <c r="P9" s="69">
        <v>0</v>
      </c>
      <c r="Q9" s="69">
        <f t="shared" si="5"/>
        <v>5791.666666666667</v>
      </c>
      <c r="R9" s="70">
        <v>0</v>
      </c>
      <c r="S9" s="71">
        <f t="shared" si="6"/>
        <v>5791.666666666667</v>
      </c>
      <c r="T9" s="72">
        <v>0</v>
      </c>
      <c r="U9" s="176">
        <f t="shared" si="7"/>
        <v>35580.555555555555</v>
      </c>
      <c r="V9" s="177">
        <v>26001.02</v>
      </c>
      <c r="W9" s="115">
        <f t="shared" si="11"/>
        <v>9579.5355555555543</v>
      </c>
      <c r="X9" s="10"/>
      <c r="Y9" s="28">
        <v>0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 t="shared" si="2"/>
        <v>0</v>
      </c>
      <c r="J10" s="66">
        <v>0</v>
      </c>
      <c r="K10" s="65">
        <f>E10*J10*24</f>
        <v>0</v>
      </c>
      <c r="L10" s="65">
        <f>I10+K10</f>
        <v>0</v>
      </c>
      <c r="M10" s="67">
        <v>0.42708333333333331</v>
      </c>
      <c r="N10" s="68">
        <v>0</v>
      </c>
      <c r="O10" s="69">
        <f t="shared" si="4"/>
        <v>1708.3333333333335</v>
      </c>
      <c r="P10" s="69">
        <v>0</v>
      </c>
      <c r="Q10" s="69">
        <f>O10+P10</f>
        <v>1708.3333333333335</v>
      </c>
      <c r="R10" s="70">
        <v>0</v>
      </c>
      <c r="S10" s="71">
        <f t="shared" si="6"/>
        <v>1708.3333333333335</v>
      </c>
      <c r="T10" s="72">
        <v>0</v>
      </c>
      <c r="U10" s="176">
        <f t="shared" si="7"/>
        <v>31708.333333333332</v>
      </c>
      <c r="V10" s="177">
        <v>23362.71</v>
      </c>
      <c r="W10" s="115">
        <f t="shared" si="11"/>
        <v>8345.623333333333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9</v>
      </c>
      <c r="B11" s="78" t="s">
        <v>54</v>
      </c>
      <c r="C11" s="174">
        <v>25000</v>
      </c>
      <c r="D11" s="62">
        <f t="shared" si="8"/>
        <v>833.33333333333337</v>
      </c>
      <c r="E11" s="62">
        <f t="shared" si="0"/>
        <v>92.592592592592595</v>
      </c>
      <c r="F11" s="63">
        <v>30</v>
      </c>
      <c r="G11" s="63">
        <v>24</v>
      </c>
      <c r="H11" s="64">
        <f t="shared" si="1"/>
        <v>6</v>
      </c>
      <c r="I11" s="65">
        <f t="shared" si="2"/>
        <v>20000</v>
      </c>
      <c r="J11" s="66">
        <v>0.25972222222222224</v>
      </c>
      <c r="K11" s="65">
        <f>E11*J11*24</f>
        <v>577.16049382716062</v>
      </c>
      <c r="L11" s="65">
        <f>I11+K11</f>
        <v>20577.160493827159</v>
      </c>
      <c r="M11" s="67">
        <v>0.33333333333333331</v>
      </c>
      <c r="N11" s="68">
        <v>0</v>
      </c>
      <c r="O11" s="69">
        <f t="shared" si="4"/>
        <v>1111.1111111111109</v>
      </c>
      <c r="P11" s="69">
        <f t="shared" ref="P11:P13" si="12">E11*N11*2*24</f>
        <v>0</v>
      </c>
      <c r="Q11" s="69">
        <f>O11+P11</f>
        <v>1111.1111111111109</v>
      </c>
      <c r="R11" s="70">
        <v>0</v>
      </c>
      <c r="S11" s="71">
        <f t="shared" si="6"/>
        <v>1111.1111111111109</v>
      </c>
      <c r="T11" s="72">
        <v>5000</v>
      </c>
      <c r="U11" s="176">
        <f t="shared" si="7"/>
        <v>533.95061728395012</v>
      </c>
      <c r="V11" s="177">
        <v>0</v>
      </c>
      <c r="W11" s="115">
        <f t="shared" si="11"/>
        <v>533.95061728395012</v>
      </c>
      <c r="X11" s="10"/>
      <c r="Y11" s="28">
        <v>0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10</v>
      </c>
      <c r="B12" s="78" t="s">
        <v>55</v>
      </c>
      <c r="C12" s="174">
        <v>22104</v>
      </c>
      <c r="D12" s="62">
        <f t="shared" si="8"/>
        <v>736.8</v>
      </c>
      <c r="E12" s="62">
        <f t="shared" si="0"/>
        <v>81.86666666666666</v>
      </c>
      <c r="F12" s="63">
        <v>30</v>
      </c>
      <c r="G12" s="63">
        <v>4</v>
      </c>
      <c r="H12" s="64">
        <f t="shared" si="1"/>
        <v>26</v>
      </c>
      <c r="I12" s="65">
        <f t="shared" si="2"/>
        <v>2947.2</v>
      </c>
      <c r="J12" s="66">
        <v>0.125</v>
      </c>
      <c r="K12" s="65">
        <f>E12*J12*24</f>
        <v>245.59999999999997</v>
      </c>
      <c r="L12" s="65">
        <f>I12+K12</f>
        <v>3192.7999999999997</v>
      </c>
      <c r="M12" s="67">
        <v>0</v>
      </c>
      <c r="N12" s="68">
        <v>0</v>
      </c>
      <c r="O12" s="69">
        <f t="shared" si="4"/>
        <v>0</v>
      </c>
      <c r="P12" s="69">
        <f t="shared" si="12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48.57</v>
      </c>
      <c r="U12" s="176">
        <f t="shared" si="7"/>
        <v>18862.63</v>
      </c>
      <c r="V12" s="177">
        <v>18125.830000000002</v>
      </c>
      <c r="W12" s="115">
        <f t="shared" si="11"/>
        <v>736.79999999999927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11</v>
      </c>
      <c r="B13" s="78" t="s">
        <v>56</v>
      </c>
      <c r="C13" s="174">
        <v>45000</v>
      </c>
      <c r="D13" s="62">
        <f t="shared" si="8"/>
        <v>1500</v>
      </c>
      <c r="E13" s="62">
        <f t="shared" si="0"/>
        <v>166.66666666666666</v>
      </c>
      <c r="F13" s="63">
        <v>30</v>
      </c>
      <c r="G13" s="63">
        <v>16</v>
      </c>
      <c r="H13" s="64">
        <f t="shared" si="1"/>
        <v>14</v>
      </c>
      <c r="I13" s="65">
        <f t="shared" si="2"/>
        <v>24000</v>
      </c>
      <c r="J13" s="66">
        <v>0</v>
      </c>
      <c r="K13" s="65">
        <f>E13*J13*24</f>
        <v>0</v>
      </c>
      <c r="L13" s="65">
        <f>I13+K13</f>
        <v>24000</v>
      </c>
      <c r="M13" s="67">
        <v>0</v>
      </c>
      <c r="N13" s="68">
        <v>0</v>
      </c>
      <c r="O13" s="69">
        <f>E13*M13*1*24</f>
        <v>0</v>
      </c>
      <c r="P13" s="69">
        <f t="shared" si="12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176">
        <f t="shared" si="7"/>
        <v>21000</v>
      </c>
      <c r="V13" s="177">
        <v>1603.67</v>
      </c>
      <c r="W13" s="115">
        <f t="shared" si="11"/>
        <v>19396.330000000002</v>
      </c>
      <c r="X13" s="10"/>
      <c r="Y13" s="28">
        <v>0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273223.60024691361</v>
      </c>
      <c r="V14" s="81">
        <f>SUM(V3:V13)</f>
        <v>177122.33</v>
      </c>
      <c r="W14" s="173">
        <f>SUM(W3:W13)</f>
        <v>96101.270246913584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280723.60024691361</v>
      </c>
      <c r="V17" s="42">
        <f>SUM(V3:V13,V16)</f>
        <v>177122.33</v>
      </c>
      <c r="W17" s="43">
        <f>SUM(W3:W13,W16)</f>
        <v>103601.27024691358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84FF6C5B-F203-42AE-983D-29DEEF263B2F}">
      <formula1>30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E1-8CB1-4156-AEB5-6BC973505C56}">
  <sheetPr>
    <pageSetUpPr fitToPage="1"/>
  </sheetPr>
  <dimension ref="A1:AF45"/>
  <sheetViews>
    <sheetView zoomScale="70" zoomScaleNormal="70" workbookViewId="0">
      <selection sqref="A1:XFD104857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0.2361111111111111</v>
      </c>
      <c r="K3" s="17">
        <f>E3*J3*24</f>
        <v>510</v>
      </c>
      <c r="L3" s="17">
        <f t="shared" ref="L3:L11" si="3">I3+K3</f>
        <v>510</v>
      </c>
      <c r="M3" s="19">
        <v>0.39583333333333331</v>
      </c>
      <c r="N3" s="20">
        <v>0</v>
      </c>
      <c r="O3" s="21">
        <f t="shared" ref="O3:O11" si="4">E3*M3*1.5*24</f>
        <v>1282.5</v>
      </c>
      <c r="P3" s="21">
        <f t="shared" ref="P3:P11" si="5">E3*N3*2*24</f>
        <v>0</v>
      </c>
      <c r="Q3" s="21">
        <f t="shared" ref="Q3:Q11" si="6">O3+P3</f>
        <v>1282.5</v>
      </c>
      <c r="R3" s="22">
        <v>0</v>
      </c>
      <c r="S3" s="23">
        <f t="shared" ref="S3:S7" si="7">Q3+R3</f>
        <v>1282.5</v>
      </c>
      <c r="T3" s="24">
        <v>0</v>
      </c>
      <c r="U3" s="25">
        <f>C3+S3-L3-T3</f>
        <v>27772.5</v>
      </c>
      <c r="V3" s="26">
        <v>27772.5</v>
      </c>
      <c r="W3" s="27">
        <v>0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8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9">E4*J4*24</f>
        <v>0</v>
      </c>
      <c r="L4" s="17">
        <f t="shared" si="3"/>
        <v>0</v>
      </c>
      <c r="M4" s="19">
        <v>0.39583333333333331</v>
      </c>
      <c r="N4" s="20">
        <v>0</v>
      </c>
      <c r="O4" s="21">
        <f t="shared" si="4"/>
        <v>1662.5000000000002</v>
      </c>
      <c r="P4" s="21">
        <f t="shared" si="5"/>
        <v>0</v>
      </c>
      <c r="Q4" s="21">
        <f t="shared" si="6"/>
        <v>1662.5000000000002</v>
      </c>
      <c r="R4" s="22">
        <v>0</v>
      </c>
      <c r="S4" s="23">
        <f t="shared" si="7"/>
        <v>1662.5000000000002</v>
      </c>
      <c r="T4" s="24">
        <v>0</v>
      </c>
      <c r="U4" s="25">
        <f t="shared" ref="U4" si="10">C4+S4-L4-T4</f>
        <v>36662.5</v>
      </c>
      <c r="V4" s="26">
        <v>36660</v>
      </c>
      <c r="W4" s="27">
        <v>0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0.33055555555555555</v>
      </c>
      <c r="K5" s="17">
        <f t="shared" si="9"/>
        <v>793.33333333333337</v>
      </c>
      <c r="L5" s="17">
        <f t="shared" si="3"/>
        <v>793.33333333333337</v>
      </c>
      <c r="M5" s="19">
        <v>0.39583333333333331</v>
      </c>
      <c r="N5" s="20">
        <v>0</v>
      </c>
      <c r="O5" s="21">
        <f t="shared" si="4"/>
        <v>1424.9999999999998</v>
      </c>
      <c r="P5" s="21">
        <f t="shared" si="5"/>
        <v>0</v>
      </c>
      <c r="Q5" s="21">
        <f t="shared" si="6"/>
        <v>1424.9999999999998</v>
      </c>
      <c r="R5" s="22">
        <v>0</v>
      </c>
      <c r="S5" s="23">
        <f t="shared" si="7"/>
        <v>1424.9999999999998</v>
      </c>
      <c r="T5" s="24">
        <v>0</v>
      </c>
      <c r="U5" s="25">
        <f>C5+S5-L5-T5</f>
        <v>30631.666666666668</v>
      </c>
      <c r="V5" s="26">
        <v>30600</v>
      </c>
      <c r="W5" s="27">
        <v>0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9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1">C6+S6-L6-T6</f>
        <v>18900</v>
      </c>
      <c r="V6" s="26">
        <f ca="1">U6-V6</f>
        <v>18900</v>
      </c>
      <c r="W6" s="27">
        <f ca="1">U6-V6</f>
        <v>18900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27</v>
      </c>
      <c r="C7" s="32">
        <v>25000</v>
      </c>
      <c r="D7" s="32">
        <f t="shared" si="8"/>
        <v>833.33333333333337</v>
      </c>
      <c r="E7" s="14">
        <f t="shared" si="0"/>
        <v>83.333333333333343</v>
      </c>
      <c r="F7" s="15">
        <v>30</v>
      </c>
      <c r="G7" s="15">
        <v>4</v>
      </c>
      <c r="H7" s="16">
        <f t="shared" si="1"/>
        <v>26</v>
      </c>
      <c r="I7" s="17">
        <f t="shared" si="2"/>
        <v>3333.3333333333335</v>
      </c>
      <c r="J7" s="18">
        <v>1.0416666666666666E-2</v>
      </c>
      <c r="K7" s="17">
        <f t="shared" si="9"/>
        <v>20.833333333333336</v>
      </c>
      <c r="L7" s="17">
        <f t="shared" si="3"/>
        <v>3354.166666666667</v>
      </c>
      <c r="M7" s="19">
        <v>0.19791666666666666</v>
      </c>
      <c r="N7" s="20">
        <v>0</v>
      </c>
      <c r="O7" s="21">
        <f t="shared" si="4"/>
        <v>593.75</v>
      </c>
      <c r="P7" s="21">
        <f t="shared" si="5"/>
        <v>0</v>
      </c>
      <c r="Q7" s="21">
        <f t="shared" si="6"/>
        <v>593.75</v>
      </c>
      <c r="R7" s="22">
        <v>0</v>
      </c>
      <c r="S7" s="23">
        <f t="shared" si="7"/>
        <v>593.75</v>
      </c>
      <c r="T7" s="24">
        <v>0</v>
      </c>
      <c r="U7" s="25">
        <f t="shared" si="11"/>
        <v>22239.583333333332</v>
      </c>
      <c r="V7" s="26">
        <v>22200</v>
      </c>
      <c r="W7" s="27">
        <f>U7-V7</f>
        <v>39.583333333332121</v>
      </c>
      <c r="X7" s="10"/>
      <c r="Y7" s="28">
        <v>19.579999999999998</v>
      </c>
      <c r="Z7" s="28"/>
      <c r="AA7" s="10"/>
      <c r="AB7" s="10"/>
      <c r="AC7" s="10"/>
      <c r="AD7" s="10"/>
      <c r="AE7" s="10"/>
      <c r="AF7" s="10"/>
    </row>
    <row r="8" spans="1:32" ht="35.1" customHeight="1" x14ac:dyDescent="0.3">
      <c r="B8" s="35"/>
      <c r="C8" s="36"/>
      <c r="R8" s="37"/>
      <c r="T8" s="37"/>
      <c r="W8" s="38"/>
      <c r="AC8" s="10"/>
      <c r="AD8" s="10"/>
      <c r="AE8" s="10"/>
      <c r="AF8" s="10"/>
    </row>
    <row r="9" spans="1:32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5</v>
      </c>
      <c r="H9" s="16">
        <v>25</v>
      </c>
      <c r="I9" s="17">
        <f>D9*G9</f>
        <v>3684.1116666666667</v>
      </c>
      <c r="J9" s="18">
        <v>8.0555555555555561E-2</v>
      </c>
      <c r="K9" s="17">
        <v>0</v>
      </c>
      <c r="L9" s="17">
        <f t="shared" si="3"/>
        <v>3684.1116666666667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v>17628.72</v>
      </c>
      <c r="V9" s="39">
        <v>17628.72</v>
      </c>
      <c r="W9" s="27">
        <v>0</v>
      </c>
      <c r="X9" s="10"/>
      <c r="Y9" s="28">
        <v>0</v>
      </c>
      <c r="Z9" s="28"/>
      <c r="AA9" s="10"/>
      <c r="AB9" s="10"/>
    </row>
    <row r="10" spans="1:32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9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0</v>
      </c>
      <c r="S10" s="23">
        <f>Q10+R10</f>
        <v>0</v>
      </c>
      <c r="T10" s="24">
        <v>0</v>
      </c>
      <c r="U10" s="25">
        <f>C10+S10-L10-T10</f>
        <v>30000</v>
      </c>
      <c r="V10" s="39">
        <v>22104.67</v>
      </c>
      <c r="W10" s="27">
        <f>U10-V10</f>
        <v>7895.3300000000017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9"/>
        <v>0</v>
      </c>
      <c r="L11" s="17">
        <f t="shared" si="3"/>
        <v>0</v>
      </c>
      <c r="M11" s="19">
        <v>0.39583333333333331</v>
      </c>
      <c r="N11" s="20">
        <v>0</v>
      </c>
      <c r="O11" s="21">
        <f t="shared" si="4"/>
        <v>1477.7777777777778</v>
      </c>
      <c r="P11" s="21">
        <f t="shared" si="5"/>
        <v>0</v>
      </c>
      <c r="Q11" s="21">
        <f t="shared" si="6"/>
        <v>1477.7777777777778</v>
      </c>
      <c r="R11" s="22">
        <v>0</v>
      </c>
      <c r="S11" s="23">
        <f>Q11+R11</f>
        <v>1477.7777777777778</v>
      </c>
      <c r="T11" s="24">
        <v>0</v>
      </c>
      <c r="U11" s="25">
        <f>C11+S11-L11-T11</f>
        <v>29477.777777777777</v>
      </c>
      <c r="V11" s="39">
        <v>23257.35</v>
      </c>
      <c r="W11" s="27">
        <f>U11-V11</f>
        <v>6220.4277777777788</v>
      </c>
      <c r="X11" s="10"/>
      <c r="Y11" s="28">
        <v>0.43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4</v>
      </c>
      <c r="B12" s="31" t="s">
        <v>28</v>
      </c>
      <c r="C12" s="14">
        <v>30000</v>
      </c>
      <c r="D12" s="14">
        <f>C12/30</f>
        <v>1000</v>
      </c>
      <c r="E12" s="14">
        <f>(D12/9)</f>
        <v>111.11111111111111</v>
      </c>
      <c r="F12" s="15">
        <v>30</v>
      </c>
      <c r="G12" s="15">
        <v>3</v>
      </c>
      <c r="H12" s="16">
        <v>27</v>
      </c>
      <c r="I12" s="17">
        <f>D12*G12</f>
        <v>3000</v>
      </c>
      <c r="J12" s="18">
        <v>0</v>
      </c>
      <c r="K12" s="17">
        <f>E12*J12*24</f>
        <v>0</v>
      </c>
      <c r="L12" s="17">
        <f>I12+K12</f>
        <v>3000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0</v>
      </c>
      <c r="S12" s="23">
        <f>Q12+R12</f>
        <v>0</v>
      </c>
      <c r="T12" s="24">
        <v>0</v>
      </c>
      <c r="U12" s="25">
        <f>C12+S12-L12-T12</f>
        <v>27000</v>
      </c>
      <c r="V12" s="39">
        <v>19894.21</v>
      </c>
      <c r="W12" s="27">
        <f>U12-V12</f>
        <v>7105.7900000000009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15">
        <v>0</v>
      </c>
      <c r="H13" s="16">
        <f>F13-G13</f>
        <v>30</v>
      </c>
      <c r="I13" s="17">
        <f>D13*G13</f>
        <v>0</v>
      </c>
      <c r="J13" s="18">
        <v>0</v>
      </c>
      <c r="K13" s="17">
        <f>E13*J13*24</f>
        <v>0</v>
      </c>
      <c r="L13" s="17">
        <f>I13+K13</f>
        <v>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Q13+P13</f>
        <v>320</v>
      </c>
      <c r="T13" s="24">
        <v>0</v>
      </c>
      <c r="U13" s="25">
        <f>C13+S13-L13-T13</f>
        <v>24320</v>
      </c>
      <c r="V13" s="26">
        <v>1603.67</v>
      </c>
      <c r="W13" s="27">
        <f>U13-V13</f>
        <v>22716.33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264632.74777777778</v>
      </c>
      <c r="V14" s="42">
        <f ca="1">SUM(V3:V13)</f>
        <v>201721.12000000002</v>
      </c>
      <c r="W14" s="43">
        <f ca="1">SUM(W3:W13)</f>
        <v>62877.461111111115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2">F16-G16</f>
        <v>5</v>
      </c>
      <c r="I16" s="17">
        <f t="shared" ref="I16" si="13">D16*G16</f>
        <v>0</v>
      </c>
      <c r="J16" s="18">
        <v>0</v>
      </c>
      <c r="K16" s="17">
        <f t="shared" ref="K16" si="14">E16*J16*24</f>
        <v>0</v>
      </c>
      <c r="L16" s="17">
        <f t="shared" ref="L16" si="15">I16+K16</f>
        <v>0</v>
      </c>
      <c r="M16" s="19">
        <v>0</v>
      </c>
      <c r="N16" s="20">
        <v>0</v>
      </c>
      <c r="O16" s="21">
        <f t="shared" ref="O16" si="16">E16*M16*1.5*24</f>
        <v>0</v>
      </c>
      <c r="P16" s="21">
        <f t="shared" ref="P16" si="17">E16*N16*2*24</f>
        <v>0</v>
      </c>
      <c r="Q16" s="21">
        <f t="shared" ref="Q16" si="18">O16+P16</f>
        <v>0</v>
      </c>
      <c r="R16" s="22">
        <v>0</v>
      </c>
      <c r="S16" s="23">
        <f t="shared" ref="S16" si="19">Q16+R16</f>
        <v>0</v>
      </c>
      <c r="T16" s="24">
        <v>0</v>
      </c>
      <c r="U16" s="25">
        <f t="shared" ref="U16" si="20">C16+S16-L16-T16</f>
        <v>7500</v>
      </c>
      <c r="V16" s="26"/>
      <c r="W16" s="27">
        <f t="shared" ref="W16" si="21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272132.74777777778</v>
      </c>
      <c r="V17" s="42">
        <f ca="1">SUM(V3:V13,V16)</f>
        <v>220621.12000000002</v>
      </c>
      <c r="W17" s="43">
        <f ca="1">SUM(W3:W13,W16)</f>
        <v>51477.461111111115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T18:U18"/>
    <mergeCell ref="AB17:AB24"/>
  </mergeCells>
  <dataValidations count="1">
    <dataValidation type="textLength" operator="lessThanOrEqual" showInputMessage="1" showErrorMessage="1" sqref="B29 B22 B24 B3:B5" xr:uid="{E688AB4A-151E-4509-A444-60C84B055F88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937A-4A74-4DB1-B495-7964F06FCB16}">
  <sheetPr>
    <pageSetUpPr fitToPage="1"/>
  </sheetPr>
  <dimension ref="A1:AH44"/>
  <sheetViews>
    <sheetView zoomScale="70" zoomScaleNormal="70" workbookViewId="0">
      <selection activeCell="P21" sqref="P21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78" t="s">
        <v>41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0" si="1">F3-G3</f>
        <v>30</v>
      </c>
      <c r="I3" s="17">
        <f t="shared" ref="I3:I7" si="2">D3*G3</f>
        <v>0</v>
      </c>
      <c r="J3" s="18">
        <v>0</v>
      </c>
      <c r="K3" s="17">
        <f>E3*J3*24</f>
        <v>0</v>
      </c>
      <c r="L3" s="17">
        <f t="shared" ref="L3:L11" si="3">I3+K3</f>
        <v>0</v>
      </c>
      <c r="M3" s="19">
        <v>0</v>
      </c>
      <c r="N3" s="20">
        <v>0</v>
      </c>
      <c r="O3" s="21">
        <f t="shared" ref="O3:O11" si="4">E3*M3*1.5*24</f>
        <v>0</v>
      </c>
      <c r="P3" s="21">
        <f t="shared" ref="P3:P9" si="5">E3*N3*2*24</f>
        <v>0</v>
      </c>
      <c r="Q3" s="21">
        <f t="shared" ref="Q3:Q9" si="6">O3+P3</f>
        <v>0</v>
      </c>
      <c r="R3" s="22">
        <v>0</v>
      </c>
      <c r="S3" s="23">
        <f t="shared" ref="S3:S7" si="7">Q3+R3</f>
        <v>0</v>
      </c>
      <c r="T3" s="24">
        <v>0</v>
      </c>
      <c r="U3" s="25">
        <f t="shared" ref="U3:U4" si="8">C3+S3-L3-T3</f>
        <v>27000</v>
      </c>
      <c r="V3" s="26">
        <v>0</v>
      </c>
      <c r="W3" s="27">
        <f>U3</f>
        <v>27000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0" si="9">W3-Y3-Z3</f>
        <v>27000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11">E4*J4*24</f>
        <v>0</v>
      </c>
      <c r="L4" s="17">
        <f t="shared" si="3"/>
        <v>0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1.5</v>
      </c>
      <c r="S4" s="23">
        <f t="shared" si="7"/>
        <v>1.5</v>
      </c>
      <c r="T4" s="24">
        <v>0</v>
      </c>
      <c r="U4" s="25">
        <f t="shared" si="8"/>
        <v>35001.5</v>
      </c>
      <c r="V4" s="26">
        <v>0</v>
      </c>
      <c r="W4" s="27">
        <f t="shared" ref="W4:W7" si="12">U4</f>
        <v>35001.5</v>
      </c>
      <c r="X4" s="10"/>
      <c r="Y4" s="28">
        <v>0</v>
      </c>
      <c r="Z4" s="28"/>
      <c r="AA4" s="10"/>
      <c r="AB4" s="29">
        <f t="shared" ref="AB4:AB6" si="13">SUM(Y4+Z4)</f>
        <v>0</v>
      </c>
      <c r="AC4" s="10"/>
      <c r="AD4" s="30">
        <f t="shared" si="9"/>
        <v>35001.5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1.2222222222222223</v>
      </c>
      <c r="K5" s="17">
        <f t="shared" si="11"/>
        <v>2933.3333333333335</v>
      </c>
      <c r="L5" s="17">
        <f t="shared" si="3"/>
        <v>3933.3333333333335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1.67</v>
      </c>
      <c r="S5" s="23">
        <f t="shared" si="7"/>
        <v>1.67</v>
      </c>
      <c r="T5" s="24">
        <v>0</v>
      </c>
      <c r="U5" s="25">
        <f>C5+S5-L5-T5</f>
        <v>26068.336666666666</v>
      </c>
      <c r="V5" s="26">
        <v>0</v>
      </c>
      <c r="W5" s="27">
        <f t="shared" si="12"/>
        <v>26068.336666666666</v>
      </c>
      <c r="X5" s="10"/>
      <c r="Y5" s="28">
        <v>0</v>
      </c>
      <c r="Z5" s="28"/>
      <c r="AA5" s="10"/>
      <c r="AB5" s="29">
        <f t="shared" si="13"/>
        <v>0</v>
      </c>
      <c r="AC5" s="10"/>
      <c r="AD5" s="30">
        <f t="shared" si="9"/>
        <v>26068.336666666666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11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4">C6+S6-L6-T6</f>
        <v>18900</v>
      </c>
      <c r="V6" s="26">
        <v>0</v>
      </c>
      <c r="W6" s="27">
        <f t="shared" si="12"/>
        <v>18900</v>
      </c>
      <c r="X6" s="10"/>
      <c r="Y6" s="28"/>
      <c r="Z6" s="28"/>
      <c r="AA6" s="10"/>
      <c r="AB6" s="29">
        <f t="shared" si="13"/>
        <v>0</v>
      </c>
      <c r="AC6" s="10"/>
      <c r="AD6" s="30">
        <f t="shared" si="9"/>
        <v>18900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6</v>
      </c>
      <c r="H7" s="16">
        <f t="shared" si="1"/>
        <v>24</v>
      </c>
      <c r="I7" s="17">
        <f t="shared" si="2"/>
        <v>5000</v>
      </c>
      <c r="J7" s="18">
        <v>0</v>
      </c>
      <c r="K7" s="17">
        <f t="shared" si="11"/>
        <v>0</v>
      </c>
      <c r="L7" s="17">
        <f t="shared" si="3"/>
        <v>5000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19.579999999999998</v>
      </c>
      <c r="S7" s="23">
        <f t="shared" si="7"/>
        <v>19.579999999999998</v>
      </c>
      <c r="T7" s="24">
        <v>0</v>
      </c>
      <c r="U7" s="25">
        <f t="shared" si="14"/>
        <v>20019.580000000002</v>
      </c>
      <c r="V7" s="26">
        <v>0</v>
      </c>
      <c r="W7" s="27">
        <f t="shared" si="12"/>
        <v>20019.580000000002</v>
      </c>
      <c r="X7" s="10"/>
      <c r="Y7" s="28">
        <v>0</v>
      </c>
      <c r="Z7" s="28"/>
      <c r="AA7" s="10"/>
      <c r="AB7" s="29">
        <f t="shared" ref="AB7" si="15">SUM(Y7+Z7)</f>
        <v>0</v>
      </c>
      <c r="AC7" s="10"/>
      <c r="AD7" s="30">
        <f t="shared" si="9"/>
        <v>20019.580000000002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9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30</v>
      </c>
      <c r="C9" s="14">
        <v>30000</v>
      </c>
      <c r="D9" s="14">
        <f>C9/30</f>
        <v>1000</v>
      </c>
      <c r="E9" s="14">
        <f>(D9/9)</f>
        <v>111.11111111111111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0</v>
      </c>
      <c r="K9" s="17">
        <f t="shared" si="11"/>
        <v>0</v>
      </c>
      <c r="L9" s="17">
        <f t="shared" si="3"/>
        <v>0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f>C9+S9-L9-T9</f>
        <v>30000</v>
      </c>
      <c r="V9" s="39">
        <v>22104.67</v>
      </c>
      <c r="W9" s="27">
        <f>U9-V9</f>
        <v>7895.3300000000017</v>
      </c>
      <c r="X9" s="10"/>
      <c r="Y9" s="28">
        <v>0</v>
      </c>
      <c r="Z9" s="28"/>
      <c r="AA9" s="10"/>
      <c r="AB9" s="29">
        <f t="shared" ref="AB9:AB10" si="16">SUM(Y9+Z9)</f>
        <v>0</v>
      </c>
      <c r="AC9" s="10"/>
      <c r="AD9" s="30">
        <f t="shared" si="9"/>
        <v>7895.3300000000017</v>
      </c>
      <c r="AE9" s="10"/>
      <c r="AF9" s="10"/>
      <c r="AG9" s="10"/>
      <c r="AH9" s="10"/>
    </row>
    <row r="10" spans="1:34" ht="35.1" customHeight="1" x14ac:dyDescent="0.3">
      <c r="A10" s="12">
        <v>2</v>
      </c>
      <c r="B10" s="31" t="s">
        <v>29</v>
      </c>
      <c r="C10" s="14">
        <v>28000</v>
      </c>
      <c r="D10" s="14">
        <f>C10/30</f>
        <v>933.33333333333337</v>
      </c>
      <c r="E10" s="14">
        <f>(D10/9)</f>
        <v>103.70370370370371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>E10*N10*2*24</f>
        <v>0</v>
      </c>
      <c r="Q10" s="21">
        <f>O10+P10</f>
        <v>0</v>
      </c>
      <c r="R10" s="22">
        <v>0.43</v>
      </c>
      <c r="S10" s="23">
        <v>1000</v>
      </c>
      <c r="T10" s="24">
        <v>0</v>
      </c>
      <c r="U10" s="25">
        <f>C10+S10-L10-T10</f>
        <v>29000</v>
      </c>
      <c r="V10" s="39">
        <v>22104.67</v>
      </c>
      <c r="W10" s="27">
        <f>U10-V10</f>
        <v>6895.3300000000017</v>
      </c>
      <c r="X10" s="10"/>
      <c r="Y10" s="28">
        <v>0</v>
      </c>
      <c r="Z10" s="28"/>
      <c r="AA10" s="10"/>
      <c r="AB10" s="29">
        <f t="shared" si="16"/>
        <v>0</v>
      </c>
      <c r="AC10" s="10"/>
      <c r="AD10" s="30">
        <f t="shared" si="9"/>
        <v>6895.3300000000017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40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23</v>
      </c>
      <c r="H11" s="16">
        <v>7</v>
      </c>
      <c r="I11" s="17">
        <f>D11*G11</f>
        <v>21466.666666666668</v>
      </c>
      <c r="J11" s="18">
        <v>0.58333333333333337</v>
      </c>
      <c r="K11" s="17">
        <f t="shared" si="11"/>
        <v>1451.8518518518522</v>
      </c>
      <c r="L11" s="17">
        <f t="shared" si="3"/>
        <v>22918.518518518518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0</v>
      </c>
      <c r="S11" s="23">
        <f>Q11+R11</f>
        <v>0</v>
      </c>
      <c r="T11" s="24">
        <v>0</v>
      </c>
      <c r="U11" s="25">
        <f>C11+S11-L11-T11</f>
        <v>5081.4814814814818</v>
      </c>
      <c r="V11" s="39">
        <v>0</v>
      </c>
      <c r="W11" s="27">
        <v>0</v>
      </c>
      <c r="X11" s="10"/>
      <c r="Y11" s="28"/>
      <c r="Z11" s="28"/>
      <c r="AA11" s="10"/>
      <c r="AB11" s="29"/>
      <c r="AC11" s="10"/>
      <c r="AD11" s="30"/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35</v>
      </c>
      <c r="C12" s="14">
        <v>24000</v>
      </c>
      <c r="D12" s="32">
        <f>C12/30</f>
        <v>800</v>
      </c>
      <c r="E12" s="14">
        <f>(D12/10)</f>
        <v>80</v>
      </c>
      <c r="F12" s="15">
        <v>30</v>
      </c>
      <c r="G12" s="15">
        <v>28</v>
      </c>
      <c r="H12" s="16">
        <v>2</v>
      </c>
      <c r="I12" s="17">
        <f>D12*G12</f>
        <v>22400</v>
      </c>
      <c r="J12" s="18">
        <v>0</v>
      </c>
      <c r="K12" s="17">
        <f>E12*J12*24</f>
        <v>0</v>
      </c>
      <c r="L12" s="17">
        <f>I12+K12</f>
        <v>22400</v>
      </c>
      <c r="M12" s="19">
        <v>0</v>
      </c>
      <c r="N12" s="20">
        <v>0</v>
      </c>
      <c r="O12" s="21">
        <f>E12*M12*1*24</f>
        <v>0</v>
      </c>
      <c r="P12" s="21">
        <f>E12*N12*2*24</f>
        <v>0</v>
      </c>
      <c r="Q12" s="21">
        <f>O12+P12</f>
        <v>0</v>
      </c>
      <c r="R12" s="22">
        <v>6.33</v>
      </c>
      <c r="S12" s="23">
        <v>0</v>
      </c>
      <c r="T12" s="24">
        <v>0</v>
      </c>
      <c r="U12" s="25">
        <f>C12+S12-L12-T12</f>
        <v>1600</v>
      </c>
      <c r="V12" s="26">
        <v>0</v>
      </c>
      <c r="W12" s="27">
        <v>0</v>
      </c>
      <c r="X12" s="10"/>
      <c r="Y12" s="28"/>
      <c r="Z12" s="28"/>
      <c r="AA12" s="10"/>
      <c r="AB12" s="29">
        <f>SUM(Y12+Z12)</f>
        <v>0</v>
      </c>
      <c r="AC12" s="10"/>
      <c r="AD12" s="30">
        <f>W12-Y12-Z12</f>
        <v>0</v>
      </c>
      <c r="AE12" s="10"/>
      <c r="AF12" s="10"/>
      <c r="AG12" s="10"/>
      <c r="AH12" s="10"/>
    </row>
    <row r="13" spans="1:34" ht="35.1" customHeight="1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SUM(U3:U12)</f>
        <v>192670.89814814818</v>
      </c>
      <c r="V13" s="42">
        <f>SUM(V3:V12)</f>
        <v>44209.34</v>
      </c>
      <c r="W13" s="43">
        <f>SUM(W3:W12)</f>
        <v>141780.07666666666</v>
      </c>
      <c r="X13" s="10"/>
      <c r="Y13" s="10"/>
      <c r="Z13" s="10"/>
      <c r="AA13" s="10"/>
      <c r="AB13" s="44">
        <f>SUM(AB3:AB10)</f>
        <v>0</v>
      </c>
      <c r="AC13" s="10"/>
      <c r="AD13" s="44">
        <f>SUM(AD3:AD10)</f>
        <v>141780.07666666666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0"/>
      <c r="V14" s="10"/>
      <c r="W14" s="10"/>
      <c r="X14" s="10"/>
      <c r="Y14" s="10"/>
      <c r="Z14" s="10"/>
      <c r="AA14" s="10"/>
      <c r="AB14" s="44"/>
      <c r="AC14" s="10"/>
      <c r="AD14" s="44"/>
      <c r="AE14" s="10"/>
      <c r="AF14" s="10"/>
      <c r="AG14" s="10"/>
      <c r="AH14" s="10"/>
    </row>
    <row r="15" spans="1:34" ht="25.5" customHeight="1" x14ac:dyDescent="0.3">
      <c r="A15" s="12">
        <v>1</v>
      </c>
      <c r="B15" s="31" t="s">
        <v>33</v>
      </c>
      <c r="C15" s="32">
        <v>7500</v>
      </c>
      <c r="D15" s="32">
        <f>C15/5</f>
        <v>1500</v>
      </c>
      <c r="E15" s="14">
        <f>(D15/10)</f>
        <v>150</v>
      </c>
      <c r="F15" s="15">
        <v>5</v>
      </c>
      <c r="G15" s="33">
        <v>0</v>
      </c>
      <c r="H15" s="16">
        <f t="shared" ref="H15" si="17">F15-G15</f>
        <v>5</v>
      </c>
      <c r="I15" s="17">
        <f t="shared" ref="I15" si="18">D15*G15</f>
        <v>0</v>
      </c>
      <c r="J15" s="18">
        <v>0</v>
      </c>
      <c r="K15" s="17">
        <f t="shared" ref="K15" si="19">E15*J15*24</f>
        <v>0</v>
      </c>
      <c r="L15" s="17">
        <f t="shared" ref="L15" si="20">I15+K15</f>
        <v>0</v>
      </c>
      <c r="M15" s="19">
        <v>0</v>
      </c>
      <c r="N15" s="20">
        <v>0</v>
      </c>
      <c r="O15" s="21">
        <f t="shared" ref="O15" si="21">E15*M15*1.5*24</f>
        <v>0</v>
      </c>
      <c r="P15" s="21">
        <f t="shared" ref="P15" si="22">E15*N15*2*24</f>
        <v>0</v>
      </c>
      <c r="Q15" s="21">
        <f t="shared" ref="Q15" si="23">O15+P15</f>
        <v>0</v>
      </c>
      <c r="R15" s="22">
        <v>0</v>
      </c>
      <c r="S15" s="23">
        <f t="shared" ref="S15" si="24">Q15+R15</f>
        <v>0</v>
      </c>
      <c r="T15" s="24">
        <v>0</v>
      </c>
      <c r="U15" s="25">
        <f t="shared" ref="U15" si="25">C15+S15-L15-T15</f>
        <v>7500</v>
      </c>
      <c r="V15" s="26"/>
      <c r="W15" s="27">
        <f t="shared" ref="W15" si="26">U15-V15</f>
        <v>7500</v>
      </c>
      <c r="X15" s="10"/>
      <c r="Y15" s="28"/>
      <c r="Z15" s="28">
        <v>0</v>
      </c>
      <c r="AA15" s="10"/>
      <c r="AB15" s="29"/>
      <c r="AC15" s="10"/>
      <c r="AD15" s="30"/>
      <c r="AE15" s="10"/>
      <c r="AF15" s="10"/>
      <c r="AG15" s="10"/>
      <c r="AH15" s="10"/>
    </row>
    <row r="16" spans="1:34" x14ac:dyDescent="0.3">
      <c r="A16" s="40"/>
      <c r="B16" s="10" t="s">
        <v>34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2">
        <f>SUM(U3:U12,U15)</f>
        <v>200170.89814814818</v>
      </c>
      <c r="V16" s="42">
        <f>SUM(V3:V12,V15)</f>
        <v>44209.34</v>
      </c>
      <c r="W16" s="43">
        <f>SUM(W3:W12,W15)</f>
        <v>149280.07666666666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79"/>
      <c r="U17" s="179"/>
      <c r="V17" s="45"/>
      <c r="W17" s="10"/>
      <c r="X17" s="10"/>
      <c r="Y17" s="46">
        <v>200</v>
      </c>
      <c r="Z17" s="47">
        <v>0</v>
      </c>
      <c r="AA17" s="180"/>
      <c r="AB17" s="46">
        <f t="shared" ref="AB17:AB22" si="27">Y17*Z17</f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46">
        <v>100</v>
      </c>
      <c r="Z18" s="47"/>
      <c r="AA18" s="181"/>
      <c r="AB18" s="46">
        <f t="shared" si="27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4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5"/>
      <c r="W19" s="10"/>
      <c r="X19" s="10"/>
      <c r="Y19" s="46">
        <v>50</v>
      </c>
      <c r="Z19" s="47"/>
      <c r="AA19" s="181"/>
      <c r="AB19" s="46">
        <f t="shared" si="27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20</v>
      </c>
      <c r="Z20" s="47"/>
      <c r="AA20" s="181"/>
      <c r="AB20" s="46">
        <f t="shared" si="2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1" t="s">
        <v>36</v>
      </c>
      <c r="C21" s="5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10</v>
      </c>
      <c r="Z21" s="47"/>
      <c r="AA21" s="181"/>
      <c r="AB21" s="46">
        <f t="shared" si="2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5</v>
      </c>
      <c r="Z22" s="47"/>
      <c r="AA22" s="181"/>
      <c r="AB22" s="46">
        <f t="shared" si="2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181"/>
      <c r="AB23" s="46"/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82"/>
      <c r="AB24" s="46">
        <f>SUM(AB17:AB23)</f>
        <v>0</v>
      </c>
      <c r="AC24" s="10"/>
      <c r="AD24" s="10"/>
      <c r="AE24" s="10"/>
      <c r="AF24" s="10"/>
      <c r="AG24" s="10"/>
      <c r="AH24" s="10"/>
    </row>
    <row r="25" spans="1:34" x14ac:dyDescent="0.3">
      <c r="A25" s="40"/>
      <c r="B25" s="40"/>
      <c r="C25" s="40"/>
      <c r="D25" s="40"/>
      <c r="E25" s="40"/>
      <c r="F25" s="40"/>
      <c r="G25" s="4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</sheetData>
  <mergeCells count="3">
    <mergeCell ref="A1:W1"/>
    <mergeCell ref="T17:U17"/>
    <mergeCell ref="AA17:AA24"/>
  </mergeCells>
  <dataValidations count="1">
    <dataValidation type="textLength" operator="lessThanOrEqual" showInputMessage="1" showErrorMessage="1" sqref="B28 B21 B23 B3:B5" xr:uid="{D25718A7-F444-4205-9D2A-2FFD5F8F9D8F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39779-70AA-4BEE-B8D1-F4B350CE92E0}">
  <sheetPr>
    <pageSetUpPr fitToPage="1"/>
  </sheetPr>
  <dimension ref="A1:AH42"/>
  <sheetViews>
    <sheetView zoomScale="70" zoomScaleNormal="70" workbookViewId="0">
      <selection activeCell="U26" sqref="U2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83" t="s">
        <v>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8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8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0" si="5">E3*N3*2*24</f>
        <v>0</v>
      </c>
      <c r="Q3" s="21">
        <f t="shared" ref="Q3:Q10" si="6">O3+P3</f>
        <v>0</v>
      </c>
      <c r="R3" s="22">
        <v>900</v>
      </c>
      <c r="S3" s="23">
        <f t="shared" ref="S3:S8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8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/>
      <c r="Z4" s="28"/>
      <c r="AA4" s="10"/>
      <c r="AB4" s="29">
        <f t="shared" ref="AB4:AB6" si="12">SUM(Y4+Z4)</f>
        <v>0</v>
      </c>
      <c r="AC4" s="10"/>
      <c r="AD4" s="30">
        <f t="shared" si="9"/>
        <v>35944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1.75</v>
      </c>
      <c r="K5" s="17">
        <f t="shared" si="11"/>
        <v>4200</v>
      </c>
      <c r="L5" s="17">
        <f t="shared" si="3"/>
        <v>4200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26803.34</v>
      </c>
      <c r="V5" s="26">
        <v>0</v>
      </c>
      <c r="W5" s="27">
        <v>26803</v>
      </c>
      <c r="X5" s="10"/>
      <c r="Y5" s="28"/>
      <c r="Z5" s="28"/>
      <c r="AA5" s="10"/>
      <c r="AB5" s="29">
        <f t="shared" si="12"/>
        <v>0</v>
      </c>
      <c r="AC5" s="10"/>
      <c r="AD5" s="30">
        <f t="shared" si="9"/>
        <v>26803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8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ref="D7" si="14">C7/30</f>
        <v>833.33333333333337</v>
      </c>
      <c r="E7" s="14">
        <f t="shared" ref="E7" si="15">(D7/10)</f>
        <v>83.333333333333343</v>
      </c>
      <c r="F7" s="15">
        <v>30</v>
      </c>
      <c r="G7" s="15">
        <v>0</v>
      </c>
      <c r="H7" s="16">
        <f t="shared" ref="H7" si="16">F7-G7</f>
        <v>30</v>
      </c>
      <c r="I7" s="17">
        <f t="shared" ref="I7" si="17">D7*G7</f>
        <v>0</v>
      </c>
      <c r="J7" s="18">
        <v>0</v>
      </c>
      <c r="K7" s="17">
        <f t="shared" ref="K7" si="18">E7*J7*24</f>
        <v>0</v>
      </c>
      <c r="L7" s="17">
        <f t="shared" ref="L7" si="19">I7+K7</f>
        <v>0</v>
      </c>
      <c r="M7" s="19">
        <v>0</v>
      </c>
      <c r="N7" s="20">
        <v>0</v>
      </c>
      <c r="O7" s="21">
        <f t="shared" ref="O7" si="20">E7*M7*1.5*24</f>
        <v>0</v>
      </c>
      <c r="P7" s="21">
        <f t="shared" ref="P7" si="21">E7*N7*2*24</f>
        <v>0</v>
      </c>
      <c r="Q7" s="21">
        <f t="shared" ref="Q7" si="22">O7+P7</f>
        <v>0</v>
      </c>
      <c r="R7" s="22">
        <v>833.33</v>
      </c>
      <c r="S7" s="23">
        <f t="shared" ref="S7" si="23">Q7+R7</f>
        <v>833.33</v>
      </c>
      <c r="T7" s="24">
        <v>0</v>
      </c>
      <c r="U7" s="25">
        <f t="shared" ref="U7" si="24">C7+S7-L7-T7</f>
        <v>25833.33</v>
      </c>
      <c r="V7" s="26">
        <v>0</v>
      </c>
      <c r="W7" s="27">
        <v>25833</v>
      </c>
      <c r="X7" s="10"/>
      <c r="Y7" s="28"/>
      <c r="Z7" s="28"/>
      <c r="AA7" s="10"/>
      <c r="AB7" s="29">
        <f t="shared" ref="AB7" si="25">SUM(Y7+Z7)</f>
        <v>0</v>
      </c>
      <c r="AC7" s="10"/>
      <c r="AD7" s="30">
        <f t="shared" ref="AD7" si="26">W7-Y7-Z7</f>
        <v>25833</v>
      </c>
      <c r="AE7" s="10"/>
      <c r="AF7" s="10"/>
      <c r="AG7" s="10"/>
      <c r="AH7" s="10"/>
    </row>
    <row r="8" spans="1:34" ht="35.1" customHeight="1" x14ac:dyDescent="0.3">
      <c r="A8" s="12">
        <v>5</v>
      </c>
      <c r="B8" s="31" t="s">
        <v>27</v>
      </c>
      <c r="C8" s="32">
        <v>25000</v>
      </c>
      <c r="D8" s="32">
        <f t="shared" si="10"/>
        <v>833.33333333333337</v>
      </c>
      <c r="E8" s="14">
        <f t="shared" si="0"/>
        <v>83.333333333333343</v>
      </c>
      <c r="F8" s="15">
        <v>30</v>
      </c>
      <c r="G8" s="15">
        <v>0</v>
      </c>
      <c r="H8" s="16">
        <f t="shared" si="1"/>
        <v>30</v>
      </c>
      <c r="I8" s="17">
        <f t="shared" si="2"/>
        <v>0</v>
      </c>
      <c r="J8" s="18">
        <v>0</v>
      </c>
      <c r="K8" s="17">
        <f t="shared" si="11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833.33</v>
      </c>
      <c r="S8" s="23">
        <f t="shared" si="7"/>
        <v>833.33</v>
      </c>
      <c r="T8" s="24">
        <v>0</v>
      </c>
      <c r="U8" s="25">
        <f t="shared" si="13"/>
        <v>25833.33</v>
      </c>
      <c r="V8" s="26">
        <v>0</v>
      </c>
      <c r="W8" s="27">
        <v>25833</v>
      </c>
      <c r="X8" s="10"/>
      <c r="Y8" s="28"/>
      <c r="Z8" s="28"/>
      <c r="AA8" s="10"/>
      <c r="AB8" s="29">
        <f t="shared" ref="AB8" si="27">SUM(Y8+Z8)</f>
        <v>0</v>
      </c>
      <c r="AC8" s="10"/>
      <c r="AD8" s="30">
        <f t="shared" si="9"/>
        <v>25833</v>
      </c>
      <c r="AE8" s="10"/>
      <c r="AF8" s="10"/>
      <c r="AG8" s="10"/>
      <c r="AH8" s="10"/>
    </row>
    <row r="10" spans="1:34" ht="35.1" customHeight="1" x14ac:dyDescent="0.3">
      <c r="A10" s="12">
        <v>8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1005.33</v>
      </c>
      <c r="S10" s="23">
        <f>Q10+R10</f>
        <v>1005.33</v>
      </c>
      <c r="T10" s="24">
        <v>0</v>
      </c>
      <c r="U10" s="25">
        <f>C10+S10-L10-T10</f>
        <v>31005.33</v>
      </c>
      <c r="V10" s="39">
        <v>22724.39</v>
      </c>
      <c r="W10" s="27">
        <v>8280</v>
      </c>
      <c r="X10" s="10"/>
      <c r="Y10" s="28"/>
      <c r="Z10" s="28"/>
      <c r="AA10" s="10"/>
      <c r="AB10" s="29">
        <f t="shared" ref="AB10:AB14" si="28">SUM(Y10+Z10)</f>
        <v>0</v>
      </c>
      <c r="AC10" s="10"/>
      <c r="AD10" s="30">
        <f t="shared" si="9"/>
        <v>8280</v>
      </c>
      <c r="AE10" s="10"/>
      <c r="AF10" s="10"/>
      <c r="AG10" s="10"/>
      <c r="AH10" s="10"/>
    </row>
    <row r="11" spans="1:34" ht="35.1" customHeight="1" x14ac:dyDescent="0.3">
      <c r="A11" s="12">
        <v>9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938.33</v>
      </c>
      <c r="S11" s="23">
        <f>Q11+R11</f>
        <v>938.33</v>
      </c>
      <c r="T11" s="24">
        <v>0</v>
      </c>
      <c r="U11" s="25">
        <f>C11+S11-L11-T11</f>
        <v>28938.33</v>
      </c>
      <c r="V11" s="39">
        <v>22724.39</v>
      </c>
      <c r="W11" s="27">
        <v>6210</v>
      </c>
      <c r="X11" s="10"/>
      <c r="Y11" s="28"/>
      <c r="Z11" s="28"/>
      <c r="AA11" s="10"/>
      <c r="AB11" s="29">
        <f t="shared" si="28"/>
        <v>0</v>
      </c>
      <c r="AC11" s="10"/>
      <c r="AD11" s="30">
        <f t="shared" si="9"/>
        <v>6210</v>
      </c>
      <c r="AE11" s="10"/>
      <c r="AF11" s="10"/>
      <c r="AG11" s="10"/>
      <c r="AH11" s="10"/>
    </row>
    <row r="12" spans="1:34" ht="35.1" customHeight="1" x14ac:dyDescent="0.3">
      <c r="A12" s="12">
        <v>10</v>
      </c>
      <c r="B12" s="31" t="s">
        <v>44</v>
      </c>
      <c r="C12" s="14">
        <v>22104.67</v>
      </c>
      <c r="D12" s="14">
        <f>C12/30</f>
        <v>736.82233333333329</v>
      </c>
      <c r="E12" s="14">
        <f>(D12/9)</f>
        <v>81.869148148148142</v>
      </c>
      <c r="F12" s="15">
        <v>30</v>
      </c>
      <c r="G12" s="15">
        <v>21</v>
      </c>
      <c r="H12" s="16">
        <v>9</v>
      </c>
      <c r="I12" s="17">
        <f>D12*G12</f>
        <v>15473.268999999998</v>
      </c>
      <c r="J12" s="18">
        <v>4.1666666666666664E-2</v>
      </c>
      <c r="K12" s="17">
        <f t="shared" si="11"/>
        <v>81.869148148148128</v>
      </c>
      <c r="L12" s="17">
        <f t="shared" si="3"/>
        <v>15555.138148148146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736.82</v>
      </c>
      <c r="S12" s="23">
        <f>Q12+R12</f>
        <v>736.82</v>
      </c>
      <c r="T12" s="24">
        <v>0</v>
      </c>
      <c r="U12" s="25">
        <f>C12+S12-L12-T12</f>
        <v>7286.3518518518522</v>
      </c>
      <c r="V12" s="39">
        <v>0</v>
      </c>
      <c r="W12" s="27">
        <v>7285</v>
      </c>
      <c r="X12" s="10"/>
      <c r="Y12" s="28"/>
      <c r="Z12" s="28"/>
      <c r="AA12" s="10"/>
      <c r="AB12" s="29">
        <f t="shared" si="28"/>
        <v>0</v>
      </c>
      <c r="AC12" s="10"/>
      <c r="AD12" s="30">
        <f t="shared" si="9"/>
        <v>7285</v>
      </c>
      <c r="AE12" s="10"/>
      <c r="AF12" s="10"/>
      <c r="AG12" s="10"/>
      <c r="AH12" s="10"/>
    </row>
    <row r="13" spans="1:34" ht="35.1" customHeight="1" x14ac:dyDescent="0.3">
      <c r="A13" s="12">
        <v>11</v>
      </c>
      <c r="B13" s="31" t="s">
        <v>42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29</v>
      </c>
      <c r="H13" s="16">
        <v>1</v>
      </c>
      <c r="I13" s="17">
        <f>D13*G13</f>
        <v>21367.847666666665</v>
      </c>
      <c r="J13" s="18">
        <v>0</v>
      </c>
      <c r="K13" s="17">
        <f t="shared" ref="K13" si="29">E13*J13*24</f>
        <v>0</v>
      </c>
      <c r="L13" s="17">
        <f t="shared" ref="L13" si="30">I13+K13</f>
        <v>21367.847666666665</v>
      </c>
      <c r="M13" s="19">
        <v>0</v>
      </c>
      <c r="N13" s="20">
        <v>0</v>
      </c>
      <c r="O13" s="21">
        <f t="shared" ref="O13" si="31">E13*M13*1.5*24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Q13+R13</f>
        <v>0</v>
      </c>
      <c r="T13" s="24">
        <v>0</v>
      </c>
      <c r="U13" s="25">
        <f>C13+S13-L13-T13</f>
        <v>736.82233333333352</v>
      </c>
      <c r="V13" s="39">
        <v>736.82</v>
      </c>
      <c r="W13" s="27">
        <v>0</v>
      </c>
      <c r="X13" s="10"/>
      <c r="Y13" s="28"/>
      <c r="Z13" s="28"/>
      <c r="AA13" s="10"/>
      <c r="AB13" s="29">
        <f t="shared" ref="AB13" si="32">SUM(Y13+Z13)</f>
        <v>0</v>
      </c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31" t="s">
        <v>42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29</v>
      </c>
      <c r="H14" s="16">
        <v>1</v>
      </c>
      <c r="I14" s="17">
        <f>D14*G14</f>
        <v>21367.847666666665</v>
      </c>
      <c r="J14" s="18">
        <v>0</v>
      </c>
      <c r="K14" s="17">
        <f t="shared" si="11"/>
        <v>0</v>
      </c>
      <c r="L14" s="17">
        <f t="shared" si="3"/>
        <v>21367.847666666665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736.82233333333352</v>
      </c>
      <c r="V14" s="39">
        <v>736.82</v>
      </c>
      <c r="W14" s="27">
        <v>0</v>
      </c>
      <c r="X14" s="10"/>
      <c r="Y14" s="28"/>
      <c r="Z14" s="28"/>
      <c r="AA14" s="10"/>
      <c r="AB14" s="29">
        <f t="shared" si="28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58">
        <f>SUM(U3:U14)</f>
        <v>238677.74540740746</v>
      </c>
      <c r="V15" s="58">
        <f>SUM(V3:V14)</f>
        <v>46922.42</v>
      </c>
      <c r="W15" s="59">
        <f>SUM(W3:W14)</f>
        <v>191748</v>
      </c>
      <c r="X15" s="10"/>
      <c r="Y15" s="10"/>
      <c r="Z15" s="10"/>
      <c r="AA15" s="10"/>
      <c r="AB15" s="44">
        <f>SUM(AB3:AB11)</f>
        <v>0</v>
      </c>
      <c r="AC15" s="10"/>
      <c r="AD15" s="44">
        <f>SUM(AD3:AD12)</f>
        <v>191748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79"/>
      <c r="U16" s="179"/>
      <c r="V16" s="45"/>
      <c r="W16" s="10"/>
      <c r="X16" s="10"/>
      <c r="Y16" s="46">
        <v>200</v>
      </c>
      <c r="Z16" s="47">
        <v>31</v>
      </c>
      <c r="AA16" s="180"/>
      <c r="AB16" s="46">
        <f t="shared" ref="AB16:AB22" si="33">Y16*Z16</f>
        <v>6200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181"/>
      <c r="AB17" s="46">
        <f t="shared" si="33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181"/>
      <c r="AB18" s="46">
        <f t="shared" si="33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181"/>
      <c r="AB19" s="46">
        <f t="shared" si="33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40"/>
      <c r="C20" s="40"/>
      <c r="D20" s="4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181"/>
      <c r="AB20" s="46">
        <f t="shared" si="33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181"/>
      <c r="AB21" s="46">
        <f t="shared" si="33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181"/>
      <c r="AB22" s="46">
        <f t="shared" si="33"/>
        <v>0</v>
      </c>
      <c r="AC22" s="10"/>
      <c r="AD22" s="10"/>
      <c r="AE22" s="10"/>
      <c r="AF22" s="10"/>
      <c r="AG22" s="10"/>
      <c r="AH22" s="10"/>
    </row>
    <row r="23" spans="1:34" ht="33" customHeight="1" x14ac:dyDescent="0.3">
      <c r="A23" s="12">
        <v>7</v>
      </c>
      <c r="B23" s="31" t="s">
        <v>33</v>
      </c>
      <c r="C23" s="32">
        <v>7500</v>
      </c>
      <c r="D23" s="32">
        <f>C23/5</f>
        <v>1500</v>
      </c>
      <c r="E23" s="14">
        <f>(D23/10)</f>
        <v>150</v>
      </c>
      <c r="F23" s="15">
        <v>5</v>
      </c>
      <c r="G23" s="33">
        <v>0</v>
      </c>
      <c r="H23" s="16">
        <f t="shared" ref="H23" si="34">F23-G23</f>
        <v>5</v>
      </c>
      <c r="I23" s="17">
        <f t="shared" ref="I23" si="35">D23*G23</f>
        <v>0</v>
      </c>
      <c r="J23" s="18">
        <v>0</v>
      </c>
      <c r="K23" s="17">
        <f t="shared" ref="K23" si="36">E23*J23*24</f>
        <v>0</v>
      </c>
      <c r="L23" s="17">
        <f t="shared" ref="L23" si="37">I23+K23</f>
        <v>0</v>
      </c>
      <c r="M23" s="19">
        <v>0</v>
      </c>
      <c r="N23" s="20">
        <v>0</v>
      </c>
      <c r="O23" s="21">
        <f t="shared" ref="O23" si="38">E23*M23*1.5*24</f>
        <v>0</v>
      </c>
      <c r="P23" s="21">
        <f t="shared" ref="P23" si="39">E23*N23*2*24</f>
        <v>0</v>
      </c>
      <c r="Q23" s="21">
        <f t="shared" ref="Q23" si="40">O23+P23</f>
        <v>0</v>
      </c>
      <c r="R23" s="22">
        <v>0</v>
      </c>
      <c r="S23" s="23">
        <f t="shared" ref="S23" si="41">Q23+R23</f>
        <v>0</v>
      </c>
      <c r="T23" s="24">
        <v>0</v>
      </c>
      <c r="U23" s="25">
        <v>7500</v>
      </c>
      <c r="V23" s="26">
        <v>0</v>
      </c>
      <c r="W23" s="27">
        <v>7500</v>
      </c>
      <c r="X23" s="10"/>
      <c r="Y23" s="28"/>
      <c r="Z23" s="28"/>
      <c r="AA23" s="10"/>
      <c r="AB23" s="29">
        <f>SUM(Y23+Z23)</f>
        <v>0</v>
      </c>
      <c r="AC23" s="10"/>
      <c r="AD23" s="3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</sheetData>
  <mergeCells count="3">
    <mergeCell ref="A1:W1"/>
    <mergeCell ref="T16:U16"/>
    <mergeCell ref="AA16:AA22"/>
  </mergeCells>
  <dataValidations count="1">
    <dataValidation type="textLength" operator="lessThanOrEqual" showInputMessage="1" showErrorMessage="1" sqref="B26 B3:B5 B22" xr:uid="{68C96B00-B5FB-4F6B-A040-40B4DFA2BC9B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2590-ED00-456F-AA5D-91D84B35641E}">
  <dimension ref="A1:AG36"/>
  <sheetViews>
    <sheetView zoomScale="110" zoomScaleNormal="110" workbookViewId="0">
      <selection activeCell="G7" sqref="G7"/>
    </sheetView>
  </sheetViews>
  <sheetFormatPr defaultColWidth="23.42578125" defaultRowHeight="12" x14ac:dyDescent="0.2"/>
  <cols>
    <col min="1" max="1" width="15.570312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8.7109375" style="61" customWidth="1"/>
    <col min="12" max="12" width="0.28515625" style="61" hidden="1" customWidth="1"/>
    <col min="13" max="13" width="5.140625" style="61" hidden="1" customWidth="1"/>
    <col min="14" max="14" width="7.28515625" style="61" customWidth="1"/>
    <col min="15" max="15" width="0.28515625" style="61" hidden="1" customWidth="1"/>
    <col min="16" max="16" width="7.28515625" style="61" customWidth="1"/>
    <col min="17" max="17" width="23.42578125" style="61" hidden="1" customWidth="1"/>
    <col min="18" max="18" width="7.7109375" style="61" customWidth="1"/>
    <col min="19" max="19" width="0.42578125" style="61" hidden="1" customWidth="1"/>
    <col min="20" max="20" width="10" style="61" customWidth="1"/>
    <col min="21" max="21" width="14.7109375" style="61" customWidth="1"/>
    <col min="22" max="22" width="12.5703125" style="61" customWidth="1"/>
    <col min="23" max="16384" width="23.42578125" style="61"/>
  </cols>
  <sheetData>
    <row r="1" spans="1:33" ht="35.1" customHeight="1" x14ac:dyDescent="0.2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</row>
    <row r="3" spans="1:33" ht="35.1" customHeight="1" x14ac:dyDescent="0.2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11" si="0">E3-F3</f>
        <v>30</v>
      </c>
      <c r="H3" s="98">
        <f t="shared" ref="H3:H7" si="1">C3*F3</f>
        <v>0</v>
      </c>
      <c r="I3" s="99">
        <v>9.375E-2</v>
      </c>
      <c r="J3" s="98">
        <f>D3*I3*24</f>
        <v>225</v>
      </c>
      <c r="K3" s="98">
        <f t="shared" ref="K3:K14" si="2">H3+J3</f>
        <v>225</v>
      </c>
      <c r="L3" s="100">
        <v>0</v>
      </c>
      <c r="M3" s="101">
        <v>0</v>
      </c>
      <c r="N3" s="102">
        <v>1800</v>
      </c>
      <c r="O3" s="102">
        <v>0</v>
      </c>
      <c r="P3" s="102">
        <f t="shared" ref="P3:P7" si="3">N3+O3</f>
        <v>1800</v>
      </c>
      <c r="Q3" s="103">
        <v>0</v>
      </c>
      <c r="R3" s="104">
        <f t="shared" ref="R3:R7" si="4">P3+Q3</f>
        <v>1800</v>
      </c>
      <c r="S3" s="105">
        <v>0</v>
      </c>
      <c r="T3" s="104">
        <f>B3+R3-K3-S3</f>
        <v>28575</v>
      </c>
      <c r="U3" s="104">
        <v>15262.05</v>
      </c>
      <c r="V3" s="111">
        <f>(T3-U3)</f>
        <v>13312.95</v>
      </c>
      <c r="W3" s="60"/>
      <c r="X3" s="75"/>
      <c r="Y3" s="75"/>
      <c r="Z3" s="60"/>
      <c r="AA3" s="76">
        <f>SUM(X3+Y3)</f>
        <v>0</v>
      </c>
      <c r="AB3" s="60"/>
      <c r="AC3" s="77">
        <f>V3-X3-Y3</f>
        <v>13312.95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7" si="5">B4/30</f>
        <v>1166.6666666666667</v>
      </c>
      <c r="D4" s="95">
        <f t="shared" ref="D4:D14" si="6"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</v>
      </c>
      <c r="J4" s="98">
        <f t="shared" ref="J4:J14" si="7">D4*I4*24</f>
        <v>0</v>
      </c>
      <c r="K4" s="98">
        <f t="shared" si="2"/>
        <v>0</v>
      </c>
      <c r="L4" s="100">
        <v>0</v>
      </c>
      <c r="M4" s="101">
        <v>0</v>
      </c>
      <c r="N4" s="102">
        <v>2333.33</v>
      </c>
      <c r="O4" s="102">
        <f>D4*M4*2*24</f>
        <v>0</v>
      </c>
      <c r="P4" s="102">
        <f t="shared" si="3"/>
        <v>2333.33</v>
      </c>
      <c r="Q4" s="103">
        <v>0</v>
      </c>
      <c r="R4" s="104">
        <f t="shared" si="4"/>
        <v>2333.33</v>
      </c>
      <c r="S4" s="105">
        <v>0</v>
      </c>
      <c r="T4" s="104">
        <f>B4+R4-K4-S4</f>
        <v>37333.33</v>
      </c>
      <c r="U4" s="104">
        <v>15473.27</v>
      </c>
      <c r="V4" s="111">
        <f t="shared" ref="V4:V7" si="8">(T4-U4)</f>
        <v>21860.06</v>
      </c>
      <c r="W4" s="60"/>
      <c r="X4" s="75"/>
      <c r="Y4" s="75"/>
      <c r="Z4" s="60"/>
      <c r="AA4" s="76">
        <f t="shared" ref="AA4:AA6" si="9">SUM(X4+Y4)</f>
        <v>0</v>
      </c>
      <c r="AB4" s="60"/>
      <c r="AC4" s="77">
        <f t="shared" ref="AC4:AC8" si="10">V4-X4-Y4</f>
        <v>21860.06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 t="shared" si="6"/>
        <v>111.11111111111111</v>
      </c>
      <c r="E5" s="96">
        <v>30</v>
      </c>
      <c r="F5" s="96">
        <v>1</v>
      </c>
      <c r="G5" s="97">
        <f t="shared" si="0"/>
        <v>29</v>
      </c>
      <c r="H5" s="98">
        <v>0</v>
      </c>
      <c r="I5" s="99">
        <v>0.84236111111111112</v>
      </c>
      <c r="J5" s="98">
        <f t="shared" si="7"/>
        <v>2246.2962962962965</v>
      </c>
      <c r="K5" s="98">
        <f t="shared" si="2"/>
        <v>2246.2962962962965</v>
      </c>
      <c r="L5" s="100">
        <v>0</v>
      </c>
      <c r="M5" s="101">
        <v>0</v>
      </c>
      <c r="N5" s="102">
        <v>2000</v>
      </c>
      <c r="O5" s="102">
        <f>D5*M5*2*24</f>
        <v>0</v>
      </c>
      <c r="P5" s="102">
        <f t="shared" si="3"/>
        <v>2000</v>
      </c>
      <c r="Q5" s="103">
        <v>0</v>
      </c>
      <c r="R5" s="104">
        <f t="shared" si="4"/>
        <v>2000</v>
      </c>
      <c r="S5" s="105">
        <v>0</v>
      </c>
      <c r="T5" s="104">
        <f>B5+R5-K5-S5</f>
        <v>29753.703703703704</v>
      </c>
      <c r="U5" s="104">
        <v>15473.27</v>
      </c>
      <c r="V5" s="111">
        <f t="shared" si="8"/>
        <v>14280.433703703704</v>
      </c>
      <c r="W5" s="60"/>
      <c r="X5" s="75"/>
      <c r="Y5" s="75"/>
      <c r="Z5" s="60"/>
      <c r="AA5" s="76">
        <f t="shared" si="9"/>
        <v>0</v>
      </c>
      <c r="AB5" s="60"/>
      <c r="AC5" s="77">
        <f t="shared" si="10"/>
        <v>14280.433703703704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si="6"/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>
        <v>0</v>
      </c>
      <c r="J6" s="98">
        <f t="shared" si="7"/>
        <v>0</v>
      </c>
      <c r="K6" s="98">
        <f t="shared" si="2"/>
        <v>0</v>
      </c>
      <c r="L6" s="100">
        <v>0</v>
      </c>
      <c r="M6" s="101">
        <v>0</v>
      </c>
      <c r="N6" s="102">
        <v>1800</v>
      </c>
      <c r="O6" s="102">
        <f>D6*M6*2*24</f>
        <v>0</v>
      </c>
      <c r="P6" s="102">
        <f t="shared" si="3"/>
        <v>1800</v>
      </c>
      <c r="Q6" s="103">
        <v>0</v>
      </c>
      <c r="R6" s="104">
        <f t="shared" si="4"/>
        <v>1800</v>
      </c>
      <c r="S6" s="105">
        <v>0</v>
      </c>
      <c r="T6" s="104">
        <f>B6+R6-K6-S6</f>
        <v>28800</v>
      </c>
      <c r="U6" s="104">
        <v>2405.5100000000002</v>
      </c>
      <c r="V6" s="111">
        <f t="shared" si="8"/>
        <v>26394.489999999998</v>
      </c>
      <c r="W6" s="60"/>
      <c r="X6" s="75"/>
      <c r="Y6" s="75"/>
      <c r="Z6" s="60"/>
      <c r="AA6" s="76">
        <f t="shared" si="9"/>
        <v>0</v>
      </c>
      <c r="AB6" s="60"/>
      <c r="AC6" s="77">
        <f t="shared" si="10"/>
        <v>26394.489999999998</v>
      </c>
      <c r="AD6" s="60"/>
      <c r="AE6" s="60"/>
      <c r="AF6" s="60"/>
      <c r="AG6" s="60"/>
    </row>
    <row r="7" spans="1:33" ht="35.1" customHeight="1" x14ac:dyDescent="0.2">
      <c r="A7" s="107" t="s">
        <v>27</v>
      </c>
      <c r="B7" s="108">
        <v>25000</v>
      </c>
      <c r="C7" s="108">
        <f t="shared" si="5"/>
        <v>833.33333333333337</v>
      </c>
      <c r="D7" s="95">
        <f t="shared" si="6"/>
        <v>92.592592592592595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1.2500000000000001E-2</v>
      </c>
      <c r="J7" s="98">
        <f t="shared" si="7"/>
        <v>27.777777777777779</v>
      </c>
      <c r="K7" s="98">
        <f t="shared" si="2"/>
        <v>27.777777777777779</v>
      </c>
      <c r="L7" s="100">
        <v>0</v>
      </c>
      <c r="M7" s="101">
        <v>0</v>
      </c>
      <c r="N7" s="102">
        <v>1666.66</v>
      </c>
      <c r="O7" s="102">
        <f>D7*M7*2*24</f>
        <v>0</v>
      </c>
      <c r="P7" s="102">
        <f t="shared" si="3"/>
        <v>1666.66</v>
      </c>
      <c r="Q7" s="103">
        <v>0</v>
      </c>
      <c r="R7" s="104">
        <f t="shared" si="4"/>
        <v>1666.66</v>
      </c>
      <c r="S7" s="105">
        <v>0</v>
      </c>
      <c r="T7" s="104">
        <f>B7+R7-K7-S7</f>
        <v>26638.882222222222</v>
      </c>
      <c r="U7" s="104">
        <v>0</v>
      </c>
      <c r="V7" s="111">
        <f t="shared" si="8"/>
        <v>26638.882222222222</v>
      </c>
      <c r="W7" s="60"/>
      <c r="X7" s="75"/>
      <c r="Y7" s="75"/>
      <c r="Z7" s="60"/>
      <c r="AA7" s="76">
        <f t="shared" ref="AA7" si="11">SUM(X7+Y7)</f>
        <v>0</v>
      </c>
      <c r="AB7" s="60"/>
      <c r="AC7" s="77">
        <f t="shared" si="10"/>
        <v>26638.882222222222</v>
      </c>
      <c r="AD7" s="60"/>
      <c r="AE7" s="60"/>
      <c r="AF7" s="60"/>
      <c r="AG7" s="60"/>
    </row>
    <row r="8" spans="1:33" ht="35.1" customHeight="1" x14ac:dyDescent="0.2">
      <c r="A8" s="107"/>
      <c r="B8" s="108"/>
      <c r="C8" s="108"/>
      <c r="D8" s="95">
        <f t="shared" si="6"/>
        <v>0</v>
      </c>
      <c r="E8" s="96"/>
      <c r="F8" s="96"/>
      <c r="G8" s="97"/>
      <c r="H8" s="98"/>
      <c r="I8" s="99"/>
      <c r="J8" s="98"/>
      <c r="K8" s="98"/>
      <c r="L8" s="100"/>
      <c r="M8" s="101"/>
      <c r="N8" s="102"/>
      <c r="O8" s="102"/>
      <c r="P8" s="102"/>
      <c r="Q8" s="103"/>
      <c r="R8" s="104"/>
      <c r="S8" s="105"/>
      <c r="T8" s="106"/>
      <c r="U8" s="104"/>
      <c r="V8" s="111"/>
      <c r="W8" s="60"/>
      <c r="X8" s="75"/>
      <c r="Y8" s="75"/>
      <c r="Z8" s="60"/>
      <c r="AA8" s="76">
        <f t="shared" ref="AA8" si="12">SUM(X8+Y8)</f>
        <v>0</v>
      </c>
      <c r="AB8" s="60"/>
      <c r="AC8" s="77">
        <f t="shared" si="10"/>
        <v>0</v>
      </c>
      <c r="AD8" s="60"/>
      <c r="AE8" s="60"/>
      <c r="AF8" s="60"/>
      <c r="AG8" s="60"/>
    </row>
    <row r="9" spans="1:33" x14ac:dyDescent="0.2">
      <c r="A9" s="109"/>
      <c r="B9" s="109"/>
      <c r="C9" s="109"/>
      <c r="D9" s="95">
        <f t="shared" si="6"/>
        <v>0</v>
      </c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12"/>
    </row>
    <row r="10" spans="1:33" ht="35.1" customHeight="1" x14ac:dyDescent="0.2">
      <c r="A10" s="107" t="s">
        <v>30</v>
      </c>
      <c r="B10" s="95">
        <v>30000</v>
      </c>
      <c r="C10" s="95">
        <f>B10/30</f>
        <v>1000</v>
      </c>
      <c r="D10" s="95">
        <f t="shared" si="6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</v>
      </c>
      <c r="J10" s="98">
        <f t="shared" si="7"/>
        <v>0</v>
      </c>
      <c r="K10" s="98">
        <f t="shared" si="2"/>
        <v>0</v>
      </c>
      <c r="L10" s="100">
        <v>0</v>
      </c>
      <c r="M10" s="101">
        <v>0</v>
      </c>
      <c r="N10" s="102">
        <v>2000</v>
      </c>
      <c r="O10" s="102"/>
      <c r="P10" s="102">
        <v>2000</v>
      </c>
      <c r="Q10" s="103">
        <v>0</v>
      </c>
      <c r="R10" s="104">
        <v>2000</v>
      </c>
      <c r="S10" s="105">
        <v>0</v>
      </c>
      <c r="T10" s="104">
        <f>B10+R10-K10-S10</f>
        <v>32000</v>
      </c>
      <c r="U10" s="104">
        <v>23344.11</v>
      </c>
      <c r="V10" s="111">
        <f>(T10-U10)</f>
        <v>8655.89</v>
      </c>
      <c r="W10" s="60"/>
      <c r="X10" s="75"/>
      <c r="Y10" s="75"/>
      <c r="Z10" s="60"/>
      <c r="AA10" s="76">
        <f t="shared" ref="AA10:AA14" si="13">SUM(X10+Y10)</f>
        <v>0</v>
      </c>
      <c r="AB10" s="60"/>
      <c r="AC10" s="77">
        <f>V10-X10-Y10</f>
        <v>8655.89</v>
      </c>
      <c r="AD10" s="60"/>
      <c r="AE10" s="60"/>
      <c r="AF10" s="60"/>
      <c r="AG10" s="60"/>
    </row>
    <row r="11" spans="1:33" ht="35.1" customHeight="1" x14ac:dyDescent="0.2">
      <c r="A11" s="107" t="s">
        <v>29</v>
      </c>
      <c r="B11" s="95">
        <v>29500</v>
      </c>
      <c r="C11" s="95">
        <f>B11/30</f>
        <v>983.33333333333337</v>
      </c>
      <c r="D11" s="95">
        <f t="shared" si="6"/>
        <v>109.25925925925927</v>
      </c>
      <c r="E11" s="96">
        <v>30</v>
      </c>
      <c r="F11" s="96">
        <v>1</v>
      </c>
      <c r="G11" s="97">
        <f t="shared" si="0"/>
        <v>29</v>
      </c>
      <c r="H11" s="98">
        <f>C11*F11</f>
        <v>983.33333333333337</v>
      </c>
      <c r="I11" s="99">
        <v>4.1666666666666664E-2</v>
      </c>
      <c r="J11" s="98">
        <f t="shared" si="7"/>
        <v>109.25925925925927</v>
      </c>
      <c r="K11" s="98">
        <f t="shared" si="2"/>
        <v>1092.5925925925926</v>
      </c>
      <c r="L11" s="100">
        <v>0</v>
      </c>
      <c r="M11" s="101">
        <v>0</v>
      </c>
      <c r="N11" s="102">
        <v>1966.66</v>
      </c>
      <c r="O11" s="102"/>
      <c r="P11" s="102">
        <v>1966.66</v>
      </c>
      <c r="Q11" s="103">
        <v>0</v>
      </c>
      <c r="R11" s="104">
        <v>1966.66</v>
      </c>
      <c r="S11" s="105">
        <v>0</v>
      </c>
      <c r="T11" s="104">
        <f>B11+R11-K11-S11</f>
        <v>30374.067407407409</v>
      </c>
      <c r="U11" s="104">
        <v>22641.759999999998</v>
      </c>
      <c r="V11" s="111">
        <f t="shared" ref="V11:V14" si="14">(T11-U11)</f>
        <v>7732.3074074074102</v>
      </c>
      <c r="W11" s="60"/>
      <c r="X11" s="75"/>
      <c r="Y11" s="75"/>
      <c r="Z11" s="60"/>
      <c r="AA11" s="76">
        <f t="shared" si="13"/>
        <v>0</v>
      </c>
      <c r="AB11" s="60"/>
      <c r="AC11" s="77">
        <f>V11-X11-Y11</f>
        <v>7732.3074074074102</v>
      </c>
      <c r="AD11" s="60"/>
      <c r="AE11" s="60"/>
      <c r="AF11" s="60"/>
      <c r="AG11" s="60"/>
    </row>
    <row r="12" spans="1:33" ht="35.1" customHeight="1" x14ac:dyDescent="0.2">
      <c r="A12" s="107" t="s">
        <v>44</v>
      </c>
      <c r="B12" s="95">
        <v>22104.67</v>
      </c>
      <c r="C12" s="95">
        <f>B12/30</f>
        <v>736.82233333333329</v>
      </c>
      <c r="D12" s="95">
        <f t="shared" si="6"/>
        <v>81.869148148148142</v>
      </c>
      <c r="E12" s="96">
        <v>30</v>
      </c>
      <c r="F12" s="96">
        <v>1</v>
      </c>
      <c r="G12" s="97">
        <v>9</v>
      </c>
      <c r="H12" s="98">
        <f>C12*F12</f>
        <v>736.82233333333329</v>
      </c>
      <c r="I12" s="99">
        <v>0</v>
      </c>
      <c r="J12" s="98">
        <f t="shared" si="7"/>
        <v>0</v>
      </c>
      <c r="K12" s="98">
        <f t="shared" si="2"/>
        <v>736.82233333333329</v>
      </c>
      <c r="L12" s="100">
        <v>0</v>
      </c>
      <c r="M12" s="101">
        <v>0</v>
      </c>
      <c r="N12" s="102">
        <v>1473.64</v>
      </c>
      <c r="O12" s="102"/>
      <c r="P12" s="102">
        <v>1473.64</v>
      </c>
      <c r="Q12" s="103">
        <v>0</v>
      </c>
      <c r="R12" s="104">
        <v>1473.64</v>
      </c>
      <c r="S12" s="105">
        <v>0</v>
      </c>
      <c r="T12" s="104">
        <f>B12+R12-K12-S12</f>
        <v>22841.487666666664</v>
      </c>
      <c r="U12" s="104">
        <v>22724.39</v>
      </c>
      <c r="V12" s="111">
        <f t="shared" si="14"/>
        <v>117.09766666666474</v>
      </c>
      <c r="W12" s="60"/>
      <c r="X12" s="75"/>
      <c r="Y12" s="75"/>
      <c r="Z12" s="60"/>
      <c r="AA12" s="76">
        <f t="shared" si="13"/>
        <v>0</v>
      </c>
      <c r="AB12" s="60"/>
      <c r="AC12" s="77">
        <f>V12-X12-Y12</f>
        <v>117.09766666666474</v>
      </c>
      <c r="AD12" s="60"/>
      <c r="AE12" s="60"/>
      <c r="AF12" s="60"/>
      <c r="AG12" s="60"/>
    </row>
    <row r="13" spans="1:33" ht="35.1" customHeight="1" x14ac:dyDescent="0.2">
      <c r="A13" s="107" t="s">
        <v>45</v>
      </c>
      <c r="B13" s="95">
        <v>30000</v>
      </c>
      <c r="C13" s="95">
        <f>B13/30</f>
        <v>1000</v>
      </c>
      <c r="D13" s="95">
        <f t="shared" si="6"/>
        <v>111.11111111111111</v>
      </c>
      <c r="E13" s="96">
        <v>30</v>
      </c>
      <c r="F13" s="96">
        <v>25</v>
      </c>
      <c r="G13" s="97">
        <v>5</v>
      </c>
      <c r="H13" s="98">
        <f>C13*F13</f>
        <v>25000</v>
      </c>
      <c r="I13" s="99">
        <v>0</v>
      </c>
      <c r="J13" s="98">
        <f t="shared" si="7"/>
        <v>0</v>
      </c>
      <c r="K13" s="98">
        <f t="shared" si="2"/>
        <v>25000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>
        <v>0</v>
      </c>
      <c r="R13" s="104">
        <f>P13+Q13</f>
        <v>0</v>
      </c>
      <c r="S13" s="105">
        <v>0</v>
      </c>
      <c r="T13" s="104">
        <f>B13+R13-K13-S13</f>
        <v>5000</v>
      </c>
      <c r="U13" s="104">
        <v>2947.29</v>
      </c>
      <c r="V13" s="111">
        <f t="shared" si="14"/>
        <v>2052.71</v>
      </c>
      <c r="W13" s="60"/>
      <c r="X13" s="75"/>
      <c r="Y13" s="75"/>
      <c r="Z13" s="60"/>
      <c r="AA13" s="76">
        <f t="shared" si="13"/>
        <v>0</v>
      </c>
      <c r="AB13" s="60"/>
      <c r="AC13" s="77">
        <f t="shared" ref="AC13:AC14" si="15">V13-X13-Y13</f>
        <v>2052.71</v>
      </c>
      <c r="AD13" s="60"/>
      <c r="AE13" s="60"/>
      <c r="AF13" s="60"/>
      <c r="AG13" s="60"/>
    </row>
    <row r="14" spans="1:33" ht="35.1" customHeight="1" x14ac:dyDescent="0.2">
      <c r="A14" s="110" t="s">
        <v>46</v>
      </c>
      <c r="B14" s="95">
        <v>22104.67</v>
      </c>
      <c r="C14" s="95">
        <f>B14/30</f>
        <v>736.82233333333329</v>
      </c>
      <c r="D14" s="95">
        <f t="shared" si="6"/>
        <v>81.869148148148142</v>
      </c>
      <c r="E14" s="96">
        <v>30</v>
      </c>
      <c r="F14" s="96">
        <v>12</v>
      </c>
      <c r="G14" s="97">
        <v>18</v>
      </c>
      <c r="H14" s="98">
        <f>C14*F14</f>
        <v>8841.8679999999986</v>
      </c>
      <c r="I14" s="99">
        <v>0.21180555555555555</v>
      </c>
      <c r="J14" s="98">
        <f t="shared" si="7"/>
        <v>416.16816975308632</v>
      </c>
      <c r="K14" s="98">
        <f t="shared" si="2"/>
        <v>9258.0361697530843</v>
      </c>
      <c r="L14" s="100">
        <v>0</v>
      </c>
      <c r="M14" s="101">
        <v>0</v>
      </c>
      <c r="N14" s="102">
        <v>736.82</v>
      </c>
      <c r="O14" s="102"/>
      <c r="P14" s="102">
        <v>736.82</v>
      </c>
      <c r="Q14" s="103">
        <v>0</v>
      </c>
      <c r="R14" s="104">
        <v>736.822</v>
      </c>
      <c r="S14" s="105">
        <v>0</v>
      </c>
      <c r="T14" s="104">
        <f>B14+R14-K14-S14</f>
        <v>13583.455830246914</v>
      </c>
      <c r="U14" s="104">
        <v>12633.07</v>
      </c>
      <c r="V14" s="111">
        <f t="shared" si="14"/>
        <v>950.38583024691434</v>
      </c>
      <c r="W14" s="60"/>
      <c r="X14" s="75"/>
      <c r="Y14" s="75"/>
      <c r="Z14" s="60"/>
      <c r="AA14" s="76">
        <f t="shared" si="13"/>
        <v>0</v>
      </c>
      <c r="AB14" s="60"/>
      <c r="AC14" s="77">
        <f t="shared" si="15"/>
        <v>950.38583024691434</v>
      </c>
      <c r="AD14" s="60"/>
      <c r="AE14" s="60"/>
      <c r="AF14" s="60"/>
      <c r="AG14" s="60"/>
    </row>
    <row r="15" spans="1:33" ht="35.1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>
        <f>SUM(T3:T14)</f>
        <v>254899.92683024693</v>
      </c>
      <c r="U15" s="81">
        <f>SUM(U3:U14)</f>
        <v>132904.71999999997</v>
      </c>
      <c r="V15" s="113">
        <f>SUM(V3:V14)</f>
        <v>121995.20683024693</v>
      </c>
      <c r="W15" s="60"/>
      <c r="X15" s="60"/>
      <c r="Y15" s="60"/>
      <c r="Z15" s="60"/>
      <c r="AA15" s="82">
        <f>SUM(AA3:AA11)</f>
        <v>0</v>
      </c>
      <c r="AB15" s="60"/>
      <c r="AC15" s="82">
        <f>SUM(AC3:AC14)</f>
        <v>121995.20683024693</v>
      </c>
      <c r="AD15" s="60"/>
      <c r="AE15" s="60"/>
      <c r="AF15" s="60"/>
      <c r="AG15" s="60"/>
    </row>
    <row r="16" spans="1:33" x14ac:dyDescent="0.2">
      <c r="A16" s="83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114"/>
      <c r="W16" s="60"/>
      <c r="X16" s="84"/>
      <c r="Y16" s="84"/>
      <c r="Z16" s="85"/>
      <c r="AA16" s="84">
        <f t="shared" ref="AA16" si="16">X16*Y16</f>
        <v>0</v>
      </c>
      <c r="AB16" s="60"/>
      <c r="AC16" s="60"/>
      <c r="AD16" s="60"/>
      <c r="AE16" s="60"/>
      <c r="AF16" s="60"/>
      <c r="AG16" s="60"/>
    </row>
    <row r="17" spans="1:33" ht="33" customHeight="1" x14ac:dyDescent="0.2">
      <c r="A17" s="78" t="s">
        <v>33</v>
      </c>
      <c r="B17" s="79">
        <v>7500</v>
      </c>
      <c r="C17" s="79">
        <f>B17/5</f>
        <v>1500</v>
      </c>
      <c r="D17" s="62">
        <f>(C17/10)</f>
        <v>150</v>
      </c>
      <c r="E17" s="63">
        <v>10</v>
      </c>
      <c r="F17" s="86">
        <v>0</v>
      </c>
      <c r="G17" s="64">
        <f t="shared" ref="G17" si="17">E17-F17</f>
        <v>10</v>
      </c>
      <c r="H17" s="65">
        <v>0</v>
      </c>
      <c r="I17" s="66">
        <v>0</v>
      </c>
      <c r="J17" s="65">
        <f t="shared" ref="J17" si="18">D17*I17*24</f>
        <v>0</v>
      </c>
      <c r="K17" s="65">
        <f t="shared" ref="K17" si="19">H17+J17</f>
        <v>0</v>
      </c>
      <c r="L17" s="67">
        <v>0</v>
      </c>
      <c r="M17" s="68">
        <v>0</v>
      </c>
      <c r="N17" s="69">
        <f>D17*L17*1.5*24</f>
        <v>0</v>
      </c>
      <c r="O17" s="69">
        <f>D17*M17*2*24</f>
        <v>0</v>
      </c>
      <c r="P17" s="69">
        <f t="shared" ref="P17" si="20">N17+O17</f>
        <v>0</v>
      </c>
      <c r="Q17" s="70">
        <v>0</v>
      </c>
      <c r="R17" s="71">
        <f t="shared" ref="R17" si="21">P17+Q17</f>
        <v>0</v>
      </c>
      <c r="S17" s="72">
        <v>0</v>
      </c>
      <c r="T17" s="73">
        <v>1500</v>
      </c>
      <c r="U17" s="74">
        <v>0</v>
      </c>
      <c r="V17" s="115">
        <v>7500</v>
      </c>
      <c r="W17" s="60"/>
      <c r="X17" s="75"/>
      <c r="Y17" s="75"/>
      <c r="Z17" s="60"/>
      <c r="AA17" s="76">
        <f>SUM(X17+Y17)</f>
        <v>0</v>
      </c>
      <c r="AB17" s="60"/>
      <c r="AC17" s="77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114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</row>
    <row r="22" spans="1:33" x14ac:dyDescent="0.2">
      <c r="A22" s="83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</sheetData>
  <mergeCells count="1">
    <mergeCell ref="A1:V1"/>
  </mergeCells>
  <dataValidations count="1">
    <dataValidation type="textLength" operator="lessThanOrEqual" showInputMessage="1" showErrorMessage="1" sqref="A20 A3:A5 A16" xr:uid="{C08ADB49-963E-45C1-B0CA-0F1D1B4A98E7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B0F0A-A9FC-45C0-AB6B-7AB532D5D43C}">
  <dimension ref="A1:AG35"/>
  <sheetViews>
    <sheetView zoomScale="120" zoomScaleNormal="120" workbookViewId="0">
      <selection activeCell="X8" sqref="X8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6.42578125" style="61" customWidth="1"/>
    <col min="12" max="12" width="0.28515625" style="61" hidden="1" customWidth="1"/>
    <col min="13" max="13" width="5.140625" style="61" hidden="1" customWidth="1"/>
    <col min="14" max="14" width="5.8554687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60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AC2" s="114"/>
      <c r="AD2" s="60"/>
      <c r="AE2" s="60"/>
      <c r="AF2" s="60"/>
      <c r="AG2" s="60"/>
    </row>
    <row r="3" spans="1:33" ht="35.1" customHeight="1" thickBot="1" x14ac:dyDescent="0.25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8" si="0">E3-F3</f>
        <v>30</v>
      </c>
      <c r="H3" s="98">
        <f t="shared" ref="H3:H6" si="1">C3*F3</f>
        <v>0</v>
      </c>
      <c r="I3" s="99"/>
      <c r="J3" s="98">
        <f>D3*I3*24</f>
        <v>0</v>
      </c>
      <c r="K3" s="98">
        <f t="shared" ref="K3:K11" si="2">H3+J3</f>
        <v>0</v>
      </c>
      <c r="L3" s="100">
        <v>0</v>
      </c>
      <c r="M3" s="101">
        <v>0</v>
      </c>
      <c r="N3" s="102"/>
      <c r="O3" s="102"/>
      <c r="P3" s="102"/>
      <c r="Q3" s="103"/>
      <c r="R3" s="104"/>
      <c r="S3" s="105">
        <v>0</v>
      </c>
      <c r="T3" s="104">
        <f t="shared" ref="T3:T10" si="3">B3+R3-K3-S3</f>
        <v>27000</v>
      </c>
      <c r="U3" s="104">
        <v>22104.67</v>
      </c>
      <c r="V3" s="128">
        <f>T3-U3</f>
        <v>4895.3300000000017</v>
      </c>
      <c r="W3" s="60"/>
      <c r="X3" s="117"/>
      <c r="Y3" s="117"/>
      <c r="Z3" s="60"/>
      <c r="AA3" s="130">
        <f>SUM(X3+Y3)</f>
        <v>0</v>
      </c>
      <c r="AB3" s="60"/>
      <c r="AC3" s="133">
        <f t="shared" ref="AC3:AC8" si="4">V3-X3-Y3</f>
        <v>4895.3300000000017</v>
      </c>
      <c r="AD3" s="60"/>
      <c r="AE3" s="60"/>
      <c r="AF3" s="60"/>
      <c r="AG3" s="60"/>
    </row>
    <row r="4" spans="1:33" ht="35.1" customHeight="1" thickBot="1" x14ac:dyDescent="0.25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0.19583333333333333</v>
      </c>
      <c r="J4" s="98">
        <f t="shared" ref="J4:J11" si="6">D4*I4*24</f>
        <v>609.25925925925935</v>
      </c>
      <c r="K4" s="98">
        <f t="shared" si="2"/>
        <v>609.25925925925935</v>
      </c>
      <c r="L4" s="100">
        <v>0</v>
      </c>
      <c r="M4" s="101">
        <v>0</v>
      </c>
      <c r="N4" s="102"/>
      <c r="O4" s="102"/>
      <c r="P4" s="102"/>
      <c r="Q4" s="103"/>
      <c r="R4" s="104"/>
      <c r="S4" s="105">
        <v>0</v>
      </c>
      <c r="T4" s="104">
        <f t="shared" si="3"/>
        <v>34390.740740740737</v>
      </c>
      <c r="U4" s="104">
        <v>22104.67</v>
      </c>
      <c r="V4" s="137">
        <f t="shared" ref="V4:V11" si="7">T4-U4</f>
        <v>12286.070740740739</v>
      </c>
      <c r="W4" s="138">
        <v>10347</v>
      </c>
      <c r="X4" s="117"/>
      <c r="Y4" s="117"/>
      <c r="Z4" s="60"/>
      <c r="AA4" s="130">
        <f t="shared" ref="AA4:AA8" si="8">SUM(X4+Y4)</f>
        <v>0</v>
      </c>
      <c r="AB4" s="60"/>
      <c r="AC4" s="133">
        <f t="shared" si="4"/>
        <v>12286.070740740739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0</v>
      </c>
      <c r="G5" s="97">
        <f t="shared" si="0"/>
        <v>30</v>
      </c>
      <c r="H5" s="98">
        <v>0</v>
      </c>
      <c r="I5" s="99">
        <v>0.8666666666666667</v>
      </c>
      <c r="J5" s="98">
        <f t="shared" si="6"/>
        <v>2311.1111111111113</v>
      </c>
      <c r="K5" s="98">
        <f t="shared" si="2"/>
        <v>2311.1111111111113</v>
      </c>
      <c r="L5" s="100">
        <v>0</v>
      </c>
      <c r="M5" s="101">
        <v>0</v>
      </c>
      <c r="N5" s="102"/>
      <c r="O5" s="102"/>
      <c r="P5" s="102"/>
      <c r="Q5" s="103"/>
      <c r="R5" s="104"/>
      <c r="S5" s="105">
        <v>0</v>
      </c>
      <c r="T5" s="104">
        <f t="shared" si="3"/>
        <v>27688.888888888891</v>
      </c>
      <c r="U5" s="104">
        <v>22104.67</v>
      </c>
      <c r="V5" s="128">
        <f t="shared" si="7"/>
        <v>5584.2188888888923</v>
      </c>
      <c r="W5" s="60"/>
      <c r="X5" s="117"/>
      <c r="Y5" s="117"/>
      <c r="Z5" s="60"/>
      <c r="AA5" s="130">
        <f t="shared" si="8"/>
        <v>0</v>
      </c>
      <c r="AB5" s="60"/>
      <c r="AC5" s="133">
        <f t="shared" si="4"/>
        <v>5584.2188888888923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/>
      <c r="J6" s="98">
        <f t="shared" si="6"/>
        <v>0</v>
      </c>
      <c r="K6" s="98">
        <f t="shared" si="2"/>
        <v>0</v>
      </c>
      <c r="L6" s="100">
        <v>0</v>
      </c>
      <c r="M6" s="101">
        <v>0</v>
      </c>
      <c r="N6" s="102"/>
      <c r="O6" s="102"/>
      <c r="P6" s="102"/>
      <c r="Q6" s="103"/>
      <c r="R6" s="104"/>
      <c r="S6" s="105">
        <v>0</v>
      </c>
      <c r="T6" s="104">
        <f t="shared" si="3"/>
        <v>27000</v>
      </c>
      <c r="U6" s="104">
        <v>2405.5100000000002</v>
      </c>
      <c r="V6" s="128">
        <f t="shared" si="7"/>
        <v>24594.489999999998</v>
      </c>
      <c r="W6" s="60"/>
      <c r="X6" s="117"/>
      <c r="Y6" s="117"/>
      <c r="Z6" s="60"/>
      <c r="AA6" s="130">
        <f t="shared" si="8"/>
        <v>0</v>
      </c>
      <c r="AB6" s="60"/>
      <c r="AC6" s="133">
        <f t="shared" si="4"/>
        <v>24594.489999999998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v>30</v>
      </c>
      <c r="H7" s="98">
        <f>C7*F7</f>
        <v>0</v>
      </c>
      <c r="I7" s="99"/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/>
      <c r="O7" s="102"/>
      <c r="P7" s="102"/>
      <c r="Q7" s="103"/>
      <c r="R7" s="104"/>
      <c r="S7" s="105">
        <v>0</v>
      </c>
      <c r="T7" s="104">
        <f t="shared" si="3"/>
        <v>30000</v>
      </c>
      <c r="U7" s="104">
        <v>22104.67</v>
      </c>
      <c r="V7" s="128">
        <f t="shared" si="7"/>
        <v>7895.3300000000017</v>
      </c>
      <c r="W7" s="60"/>
      <c r="X7" s="117"/>
      <c r="Y7" s="117"/>
      <c r="Z7" s="60"/>
      <c r="AA7" s="130">
        <f t="shared" si="8"/>
        <v>0</v>
      </c>
      <c r="AB7" s="60"/>
      <c r="AC7" s="133">
        <f t="shared" si="4"/>
        <v>7895.3300000000017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28000</v>
      </c>
      <c r="C8" s="95">
        <f>B8/30</f>
        <v>933.33333333333337</v>
      </c>
      <c r="D8" s="95">
        <f t="shared" si="9"/>
        <v>103.70370370370371</v>
      </c>
      <c r="E8" s="96">
        <v>30</v>
      </c>
      <c r="F8" s="96">
        <v>0</v>
      </c>
      <c r="G8" s="97">
        <f t="shared" si="0"/>
        <v>30</v>
      </c>
      <c r="H8" s="98">
        <f>C8*F8</f>
        <v>0</v>
      </c>
      <c r="I8" s="99">
        <v>3.1944444444444442E-2</v>
      </c>
      <c r="J8" s="98">
        <f t="shared" si="6"/>
        <v>79.506172839506178</v>
      </c>
      <c r="K8" s="98">
        <f t="shared" si="2"/>
        <v>79.506172839506178</v>
      </c>
      <c r="L8" s="100">
        <v>0</v>
      </c>
      <c r="M8" s="101">
        <v>0</v>
      </c>
      <c r="N8" s="102"/>
      <c r="O8" s="102"/>
      <c r="P8" s="102"/>
      <c r="Q8" s="103"/>
      <c r="R8" s="104"/>
      <c r="S8" s="105">
        <v>0</v>
      </c>
      <c r="T8" s="104">
        <f t="shared" si="3"/>
        <v>27920.493827160495</v>
      </c>
      <c r="U8" s="104">
        <v>22104.67</v>
      </c>
      <c r="V8" s="128">
        <f t="shared" si="7"/>
        <v>5815.8238271604969</v>
      </c>
      <c r="W8" s="60"/>
      <c r="X8" s="117"/>
      <c r="Y8" s="117"/>
      <c r="Z8" s="60"/>
      <c r="AA8" s="130">
        <f t="shared" si="8"/>
        <v>0</v>
      </c>
      <c r="AB8" s="60"/>
      <c r="AC8" s="133">
        <f t="shared" si="4"/>
        <v>5815.8238271604969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v>30</v>
      </c>
      <c r="H9" s="98">
        <f>C9*F9</f>
        <v>0</v>
      </c>
      <c r="I9" s="99"/>
      <c r="J9" s="98">
        <f t="shared" si="6"/>
        <v>0</v>
      </c>
      <c r="K9" s="98">
        <f t="shared" si="2"/>
        <v>0</v>
      </c>
      <c r="L9" s="100">
        <v>0</v>
      </c>
      <c r="M9" s="101">
        <v>0</v>
      </c>
      <c r="N9" s="102"/>
      <c r="O9" s="102"/>
      <c r="P9" s="102"/>
      <c r="Q9" s="103"/>
      <c r="R9" s="104"/>
      <c r="S9" s="105">
        <v>0</v>
      </c>
      <c r="T9" s="104">
        <f t="shared" si="3"/>
        <v>22104.67</v>
      </c>
      <c r="U9" s="104">
        <v>22104.67</v>
      </c>
      <c r="V9" s="128">
        <f t="shared" si="7"/>
        <v>0</v>
      </c>
      <c r="W9" s="60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0.16458333333333333</v>
      </c>
      <c r="J10" s="98">
        <f t="shared" si="6"/>
        <v>438.88888888888891</v>
      </c>
      <c r="K10" s="98">
        <f t="shared" si="2"/>
        <v>438.88888888888891</v>
      </c>
      <c r="L10" s="100">
        <v>0</v>
      </c>
      <c r="M10" s="101">
        <v>0</v>
      </c>
      <c r="N10" s="102"/>
      <c r="O10" s="102"/>
      <c r="P10" s="102"/>
      <c r="Q10" s="103"/>
      <c r="R10" s="104"/>
      <c r="S10" s="105">
        <v>0</v>
      </c>
      <c r="T10" s="104">
        <f t="shared" si="3"/>
        <v>29561.111111111109</v>
      </c>
      <c r="U10" s="104">
        <v>21753.95</v>
      </c>
      <c r="V10" s="128">
        <f t="shared" si="7"/>
        <v>7807.1611111111088</v>
      </c>
      <c r="W10" s="60"/>
      <c r="X10" s="117"/>
      <c r="Y10" s="117"/>
      <c r="Z10" s="60"/>
      <c r="AA10" s="130">
        <f t="shared" ref="AA10:AA15" si="10">SUM(X10+Y10)</f>
        <v>0</v>
      </c>
      <c r="AB10" s="60"/>
      <c r="AC10" s="133">
        <f>V10-X10-Y10</f>
        <v>7807.1611111111088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0</v>
      </c>
      <c r="G11" s="97">
        <v>30</v>
      </c>
      <c r="H11" s="98">
        <f>C11*F11</f>
        <v>0</v>
      </c>
      <c r="I11" s="99">
        <v>0.11180555555555556</v>
      </c>
      <c r="J11" s="98">
        <f t="shared" si="6"/>
        <v>219.68221419753084</v>
      </c>
      <c r="K11" s="98">
        <f t="shared" si="2"/>
        <v>219.68221419753084</v>
      </c>
      <c r="L11" s="100">
        <v>0</v>
      </c>
      <c r="M11" s="101">
        <v>0</v>
      </c>
      <c r="N11" s="102"/>
      <c r="O11" s="102"/>
      <c r="P11" s="102"/>
      <c r="Q11" s="103"/>
      <c r="R11" s="104"/>
      <c r="S11" s="105">
        <v>0</v>
      </c>
      <c r="T11" s="104">
        <v>21887.56</v>
      </c>
      <c r="U11" s="104">
        <v>21887.56</v>
      </c>
      <c r="V11" s="128">
        <f t="shared" si="7"/>
        <v>0</v>
      </c>
      <c r="W11" s="60"/>
      <c r="X11" s="117"/>
      <c r="Y11" s="117"/>
      <c r="Z11" s="60"/>
      <c r="AA11" s="130">
        <f t="shared" si="10"/>
        <v>0</v>
      </c>
      <c r="AB11" s="60"/>
      <c r="AC11" s="133">
        <f>V11-X11-Y11</f>
        <v>0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>
        <f t="shared" si="9"/>
        <v>0</v>
      </c>
      <c r="E12" s="120"/>
      <c r="F12" s="120"/>
      <c r="G12" s="121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19"/>
      <c r="U12" s="119"/>
      <c r="V12" s="127"/>
      <c r="W12" s="60"/>
      <c r="X12" s="117"/>
      <c r="Y12" s="117"/>
      <c r="Z12" s="60"/>
      <c r="AA12" s="130">
        <f t="shared" si="10"/>
        <v>0</v>
      </c>
      <c r="AB12" s="60"/>
      <c r="AC12" s="133">
        <f>V12-X12-Y12</f>
        <v>0</v>
      </c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2</v>
      </c>
      <c r="G13" s="97">
        <f>E13-F13</f>
        <v>28</v>
      </c>
      <c r="H13" s="98">
        <f>C13*F13</f>
        <v>1666.6666666666667</v>
      </c>
      <c r="I13" s="99">
        <v>2.8472222222222222E-2</v>
      </c>
      <c r="J13" s="98">
        <f>D13*I13*24</f>
        <v>63.271604938271608</v>
      </c>
      <c r="K13" s="98">
        <f>H13+J13</f>
        <v>1729.9382716049383</v>
      </c>
      <c r="L13" s="100">
        <v>0</v>
      </c>
      <c r="M13" s="101">
        <v>0</v>
      </c>
      <c r="N13" s="102"/>
      <c r="O13" s="102"/>
      <c r="P13" s="102"/>
      <c r="Q13" s="103"/>
      <c r="R13" s="104"/>
      <c r="S13" s="105">
        <v>0</v>
      </c>
      <c r="T13" s="104">
        <f>B13+R13-K13-S13</f>
        <v>23270.061728395063</v>
      </c>
      <c r="U13" s="104"/>
      <c r="V13" s="128">
        <v>23276.39</v>
      </c>
      <c r="W13" s="60"/>
      <c r="X13" s="117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270823.52629629633</v>
      </c>
      <c r="U14" s="119">
        <f>SUM(U3:U12)</f>
        <v>178675.03999999998</v>
      </c>
      <c r="V14" s="119">
        <f>SUM(V3:V13)</f>
        <v>92154.814567901238</v>
      </c>
      <c r="W14" s="60"/>
      <c r="X14" s="117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60"/>
      <c r="X15" s="117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15">
        <v>7500</v>
      </c>
      <c r="W16" s="60"/>
      <c r="X16" s="117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60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AC20" s="114">
        <f>(SUM(AC3,AC15))</f>
        <v>4895.3300000000017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AC35" s="114"/>
      <c r="AD35" s="60"/>
      <c r="AE35" s="60"/>
    </row>
  </sheetData>
  <mergeCells count="1">
    <mergeCell ref="A1:V1"/>
  </mergeCells>
  <dataValidations count="1">
    <dataValidation type="textLength" operator="lessThanOrEqual" showInputMessage="1" showErrorMessage="1" sqref="A19 A3:A5 A15" xr:uid="{3BAE3C9B-4032-436D-8FA1-E1A604B13E43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C542E-5093-45B9-A4AA-1FCBDBAC269E}">
  <dimension ref="A1:AG36"/>
  <sheetViews>
    <sheetView zoomScale="130" zoomScaleNormal="130" workbookViewId="0">
      <selection activeCell="T3" sqref="T3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85546875" style="61" customWidth="1"/>
    <col min="9" max="9" width="6" style="61" customWidth="1"/>
    <col min="10" max="10" width="7.7109375" style="61" customWidth="1"/>
    <col min="11" max="11" width="7.28515625" style="61" customWidth="1"/>
    <col min="12" max="12" width="0.28515625" style="61" hidden="1" customWidth="1"/>
    <col min="13" max="13" width="5.140625" style="61" hidden="1" customWidth="1"/>
    <col min="14" max="14" width="6.2851562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85"/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46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140"/>
      <c r="X2" s="141"/>
      <c r="Y2" s="141"/>
      <c r="Z2" s="141"/>
      <c r="AA2" s="143"/>
      <c r="AB2" s="141"/>
      <c r="AC2" s="162"/>
      <c r="AD2" s="60"/>
      <c r="AE2" s="60"/>
      <c r="AF2" s="60"/>
      <c r="AG2" s="60"/>
    </row>
    <row r="3" spans="1:33" ht="35.1" customHeight="1" x14ac:dyDescent="0.2">
      <c r="A3" s="147" t="s">
        <v>23</v>
      </c>
      <c r="B3" s="148">
        <v>27000</v>
      </c>
      <c r="C3" s="148">
        <f>B3/30</f>
        <v>900</v>
      </c>
      <c r="D3" s="148">
        <f>(C3/9)</f>
        <v>100</v>
      </c>
      <c r="E3" s="149">
        <v>30</v>
      </c>
      <c r="F3" s="149">
        <v>0</v>
      </c>
      <c r="G3" s="150">
        <f t="shared" ref="G3:G13" si="0">E3-F3</f>
        <v>30</v>
      </c>
      <c r="H3" s="151">
        <f t="shared" ref="H3:H11" si="1">C3*F3</f>
        <v>0</v>
      </c>
      <c r="I3" s="152">
        <v>0</v>
      </c>
      <c r="J3" s="151">
        <f>D3*I3*24</f>
        <v>0</v>
      </c>
      <c r="K3" s="151">
        <f t="shared" ref="K3:K11" si="2">H3+J3</f>
        <v>0</v>
      </c>
      <c r="L3" s="153">
        <v>0</v>
      </c>
      <c r="M3" s="154">
        <v>0</v>
      </c>
      <c r="N3" s="155">
        <v>900</v>
      </c>
      <c r="O3" s="155"/>
      <c r="P3" s="155">
        <v>900</v>
      </c>
      <c r="Q3" s="156"/>
      <c r="R3" s="157">
        <v>900</v>
      </c>
      <c r="S3" s="158">
        <v>0</v>
      </c>
      <c r="T3" s="157">
        <f t="shared" ref="T3:T13" si="3">B3+R3-K3-S3</f>
        <v>27900</v>
      </c>
      <c r="U3" s="157">
        <v>22724.39</v>
      </c>
      <c r="V3" s="128">
        <f>T3-U3</f>
        <v>5175.6100000000006</v>
      </c>
      <c r="W3" s="145"/>
      <c r="X3" s="159"/>
      <c r="Y3" s="117"/>
      <c r="Z3" s="60"/>
      <c r="AA3" s="160">
        <f>SUM(X3+Y3)</f>
        <v>0</v>
      </c>
      <c r="AB3" s="60"/>
      <c r="AC3" s="161">
        <f t="shared" ref="AC3:AC8" si="4">V3-X3-Y3</f>
        <v>5175.6100000000006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1</v>
      </c>
      <c r="G4" s="97">
        <f t="shared" si="0"/>
        <v>29</v>
      </c>
      <c r="H4" s="98">
        <f t="shared" si="1"/>
        <v>1166.6666666666667</v>
      </c>
      <c r="I4" s="99">
        <v>0</v>
      </c>
      <c r="J4" s="98">
        <f t="shared" ref="J4:J11" si="6">D4*I4*24</f>
        <v>0</v>
      </c>
      <c r="K4" s="98">
        <f t="shared" si="2"/>
        <v>1166.6666666666667</v>
      </c>
      <c r="L4" s="100">
        <v>0</v>
      </c>
      <c r="M4" s="101">
        <v>0</v>
      </c>
      <c r="N4" s="102">
        <v>1166.67</v>
      </c>
      <c r="O4" s="102"/>
      <c r="P4" s="102" t="s">
        <v>47</v>
      </c>
      <c r="Q4" s="103"/>
      <c r="R4" s="104">
        <v>1166.67</v>
      </c>
      <c r="S4" s="105">
        <v>0</v>
      </c>
      <c r="T4" s="104">
        <f t="shared" si="3"/>
        <v>35000.003333333334</v>
      </c>
      <c r="U4" s="104">
        <v>22724.39</v>
      </c>
      <c r="V4" s="128">
        <f t="shared" ref="V4:V11" si="7">T4-U4</f>
        <v>12275.613333333335</v>
      </c>
      <c r="W4" s="143"/>
      <c r="X4" s="142"/>
      <c r="Y4" s="117"/>
      <c r="Z4" s="60"/>
      <c r="AA4" s="130">
        <f t="shared" ref="AA4:AA8" si="8">SUM(X4+Y4)</f>
        <v>0</v>
      </c>
      <c r="AB4" s="60"/>
      <c r="AC4" s="133">
        <f t="shared" si="4"/>
        <v>12275.613333333335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15</v>
      </c>
      <c r="G5" s="97">
        <f t="shared" si="0"/>
        <v>15</v>
      </c>
      <c r="H5" s="98">
        <f t="shared" si="1"/>
        <v>15000</v>
      </c>
      <c r="I5" s="99">
        <v>0.7055555555555556</v>
      </c>
      <c r="J5" s="98">
        <f t="shared" si="6"/>
        <v>1881.4814814814815</v>
      </c>
      <c r="K5" s="98">
        <f t="shared" si="2"/>
        <v>16881.481481481482</v>
      </c>
      <c r="L5" s="100">
        <v>0</v>
      </c>
      <c r="M5" s="101">
        <v>0</v>
      </c>
      <c r="N5" s="102">
        <v>1000</v>
      </c>
      <c r="O5" s="102"/>
      <c r="P5" s="102">
        <v>1000</v>
      </c>
      <c r="Q5" s="103"/>
      <c r="R5" s="104">
        <v>1000</v>
      </c>
      <c r="S5" s="105">
        <v>0</v>
      </c>
      <c r="T5" s="104">
        <f t="shared" si="3"/>
        <v>14118.518518518518</v>
      </c>
      <c r="U5" s="104">
        <v>11052.33</v>
      </c>
      <c r="V5" s="128">
        <f t="shared" si="7"/>
        <v>3066.1885185185183</v>
      </c>
      <c r="W5" s="140"/>
      <c r="X5" s="142"/>
      <c r="Y5" s="117"/>
      <c r="Z5" s="60"/>
      <c r="AA5" s="130">
        <f t="shared" si="8"/>
        <v>0</v>
      </c>
      <c r="AB5" s="60"/>
      <c r="AC5" s="133">
        <f t="shared" si="4"/>
        <v>3066.1885185185183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1</v>
      </c>
      <c r="G6" s="97">
        <f t="shared" si="0"/>
        <v>29</v>
      </c>
      <c r="H6" s="98">
        <f t="shared" si="1"/>
        <v>900</v>
      </c>
      <c r="I6" s="99">
        <v>7.0833333333333331E-2</v>
      </c>
      <c r="J6" s="98">
        <f t="shared" si="6"/>
        <v>170</v>
      </c>
      <c r="K6" s="98">
        <f t="shared" si="2"/>
        <v>1070</v>
      </c>
      <c r="L6" s="100">
        <v>0</v>
      </c>
      <c r="M6" s="101">
        <v>0</v>
      </c>
      <c r="N6" s="102">
        <v>900</v>
      </c>
      <c r="O6" s="102"/>
      <c r="P6" s="102">
        <v>900</v>
      </c>
      <c r="Q6" s="103"/>
      <c r="R6" s="104">
        <v>900</v>
      </c>
      <c r="S6" s="105">
        <v>0</v>
      </c>
      <c r="T6" s="104">
        <f t="shared" si="3"/>
        <v>26830</v>
      </c>
      <c r="U6" s="104">
        <v>1603.67</v>
      </c>
      <c r="V6" s="128">
        <f t="shared" si="7"/>
        <v>25226.33</v>
      </c>
      <c r="W6" s="140"/>
      <c r="X6" s="142"/>
      <c r="Y6" s="117"/>
      <c r="Z6" s="60"/>
      <c r="AA6" s="130">
        <f t="shared" si="8"/>
        <v>0</v>
      </c>
      <c r="AB6" s="60"/>
      <c r="AC6" s="133">
        <f t="shared" si="4"/>
        <v>25226.33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0</v>
      </c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>
        <v>1000</v>
      </c>
      <c r="O7" s="102"/>
      <c r="P7" s="102">
        <v>1000</v>
      </c>
      <c r="Q7" s="103"/>
      <c r="R7" s="104">
        <v>1000</v>
      </c>
      <c r="S7" s="105">
        <v>0</v>
      </c>
      <c r="T7" s="104">
        <f t="shared" si="3"/>
        <v>31000</v>
      </c>
      <c r="U7" s="104">
        <v>22659.34</v>
      </c>
      <c r="V7" s="128">
        <f t="shared" si="7"/>
        <v>8340.66</v>
      </c>
      <c r="W7" s="140"/>
      <c r="X7" s="142"/>
      <c r="Y7" s="117"/>
      <c r="Z7" s="60"/>
      <c r="AA7" s="130">
        <f t="shared" si="8"/>
        <v>0</v>
      </c>
      <c r="AB7" s="60"/>
      <c r="AC7" s="133">
        <f t="shared" si="4"/>
        <v>8340.66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31500</v>
      </c>
      <c r="C8" s="95">
        <f>B8/30</f>
        <v>1050</v>
      </c>
      <c r="D8" s="95">
        <f t="shared" si="9"/>
        <v>116.66666666666667</v>
      </c>
      <c r="E8" s="96">
        <v>30</v>
      </c>
      <c r="F8" s="96">
        <v>0</v>
      </c>
      <c r="G8" s="97">
        <f t="shared" si="0"/>
        <v>30</v>
      </c>
      <c r="H8" s="98">
        <f t="shared" si="1"/>
        <v>0</v>
      </c>
      <c r="I8" s="99">
        <v>3.125E-2</v>
      </c>
      <c r="J8" s="98">
        <f t="shared" si="6"/>
        <v>87.5</v>
      </c>
      <c r="K8" s="98">
        <f t="shared" si="2"/>
        <v>87.5</v>
      </c>
      <c r="L8" s="100">
        <v>0</v>
      </c>
      <c r="M8" s="101">
        <v>0</v>
      </c>
      <c r="N8" s="102">
        <v>1050</v>
      </c>
      <c r="O8" s="102"/>
      <c r="P8" s="102">
        <v>1050</v>
      </c>
      <c r="Q8" s="103"/>
      <c r="R8" s="104">
        <v>1050</v>
      </c>
      <c r="S8" s="105">
        <v>0</v>
      </c>
      <c r="T8" s="104">
        <f t="shared" si="3"/>
        <v>32462.5</v>
      </c>
      <c r="U8" s="104">
        <v>22527.24</v>
      </c>
      <c r="V8" s="128">
        <f t="shared" si="7"/>
        <v>9935.2599999999984</v>
      </c>
      <c r="W8" s="140"/>
      <c r="X8" s="142"/>
      <c r="Y8" s="117"/>
      <c r="Z8" s="60"/>
      <c r="AA8" s="130">
        <f t="shared" si="8"/>
        <v>0</v>
      </c>
      <c r="AB8" s="60"/>
      <c r="AC8" s="133">
        <f t="shared" si="4"/>
        <v>9935.2599999999984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f t="shared" si="0"/>
        <v>30</v>
      </c>
      <c r="H9" s="98">
        <f t="shared" si="1"/>
        <v>0</v>
      </c>
      <c r="I9" s="99">
        <v>2.2916666666666665E-2</v>
      </c>
      <c r="J9" s="98">
        <f t="shared" si="6"/>
        <v>45.028031481481477</v>
      </c>
      <c r="K9" s="98">
        <f t="shared" si="2"/>
        <v>45.028031481481477</v>
      </c>
      <c r="L9" s="100">
        <v>0</v>
      </c>
      <c r="M9" s="101">
        <v>0</v>
      </c>
      <c r="N9" s="102">
        <v>736.82</v>
      </c>
      <c r="O9" s="102"/>
      <c r="P9" s="102">
        <v>736.82</v>
      </c>
      <c r="Q9" s="103"/>
      <c r="R9" s="104">
        <v>736.82</v>
      </c>
      <c r="S9" s="105">
        <v>0</v>
      </c>
      <c r="T9" s="104">
        <f t="shared" si="3"/>
        <v>22796.461968518517</v>
      </c>
      <c r="U9" s="104">
        <v>22697.13</v>
      </c>
      <c r="V9" s="128">
        <f t="shared" si="7"/>
        <v>99.331968518516078</v>
      </c>
      <c r="W9" s="140"/>
      <c r="X9" s="141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f t="shared" si="0"/>
        <v>30</v>
      </c>
      <c r="H10" s="98">
        <f t="shared" si="1"/>
        <v>0</v>
      </c>
      <c r="I10" s="99">
        <v>0.33055555555555555</v>
      </c>
      <c r="J10" s="98">
        <f t="shared" si="6"/>
        <v>881.48148148148141</v>
      </c>
      <c r="K10" s="98">
        <f t="shared" si="2"/>
        <v>881.48148148148141</v>
      </c>
      <c r="L10" s="100">
        <v>0</v>
      </c>
      <c r="M10" s="101">
        <v>0</v>
      </c>
      <c r="N10" s="102">
        <v>1000</v>
      </c>
      <c r="O10" s="102"/>
      <c r="P10" s="102">
        <v>1000</v>
      </c>
      <c r="Q10" s="103"/>
      <c r="R10" s="104">
        <v>1000</v>
      </c>
      <c r="S10" s="105">
        <v>0</v>
      </c>
      <c r="T10" s="104">
        <f t="shared" si="3"/>
        <v>30118.518518518518</v>
      </c>
      <c r="U10" s="104">
        <v>22104.67</v>
      </c>
      <c r="V10" s="128">
        <f t="shared" si="7"/>
        <v>8013.84851851852</v>
      </c>
      <c r="W10" s="140"/>
      <c r="X10" s="142"/>
      <c r="Y10" s="117"/>
      <c r="Z10" s="60"/>
      <c r="AA10" s="130">
        <f t="shared" ref="AA10:AA15" si="10">SUM(X10+Y10)</f>
        <v>0</v>
      </c>
      <c r="AB10" s="60"/>
      <c r="AC10" s="133">
        <f>V10-X10-Y10</f>
        <v>8013.84851851852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1</v>
      </c>
      <c r="G11" s="97">
        <f t="shared" si="0"/>
        <v>29</v>
      </c>
      <c r="H11" s="98">
        <f t="shared" si="1"/>
        <v>736.82233333333329</v>
      </c>
      <c r="I11" s="99">
        <v>4.4444444444444446E-2</v>
      </c>
      <c r="J11" s="98">
        <f t="shared" si="6"/>
        <v>87.327091358024688</v>
      </c>
      <c r="K11" s="98">
        <f t="shared" si="2"/>
        <v>824.14942469135804</v>
      </c>
      <c r="L11" s="100">
        <v>0</v>
      </c>
      <c r="M11" s="101">
        <v>0</v>
      </c>
      <c r="N11" s="102">
        <v>736.82</v>
      </c>
      <c r="O11" s="102"/>
      <c r="P11" s="102">
        <v>736.82</v>
      </c>
      <c r="Q11" s="103"/>
      <c r="R11" s="104">
        <v>736.82</v>
      </c>
      <c r="S11" s="105">
        <v>0</v>
      </c>
      <c r="T11" s="104">
        <f t="shared" si="3"/>
        <v>22017.340575308641</v>
      </c>
      <c r="U11" s="104">
        <v>21953.38</v>
      </c>
      <c r="V11" s="128">
        <f t="shared" si="7"/>
        <v>63.960575308639818</v>
      </c>
      <c r="W11" s="140"/>
      <c r="X11" s="142"/>
      <c r="Y11" s="117"/>
      <c r="Z11" s="60"/>
      <c r="AA11" s="130">
        <f t="shared" si="10"/>
        <v>0</v>
      </c>
      <c r="AB11" s="60"/>
      <c r="AC11" s="133">
        <f>V11-X11-Y11</f>
        <v>63.960575308639818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/>
      <c r="E12" s="120"/>
      <c r="F12" s="120"/>
      <c r="G12" s="97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04"/>
      <c r="U12" s="119"/>
      <c r="V12" s="127"/>
      <c r="W12" s="140"/>
      <c r="X12" s="142"/>
      <c r="Y12" s="117"/>
      <c r="Z12" s="60"/>
      <c r="AA12" s="130"/>
      <c r="AB12" s="60"/>
      <c r="AC12" s="133"/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4</v>
      </c>
      <c r="G13" s="97">
        <f t="shared" si="0"/>
        <v>26</v>
      </c>
      <c r="H13" s="98">
        <f>C13*F13</f>
        <v>3333.3333333333335</v>
      </c>
      <c r="I13" s="99">
        <v>2.8472222222222222E-2</v>
      </c>
      <c r="J13" s="98">
        <f>D13*I13*24</f>
        <v>63.271604938271608</v>
      </c>
      <c r="K13" s="98">
        <f>H13+J13</f>
        <v>3396.6049382716051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/>
      <c r="R13" s="104">
        <v>0</v>
      </c>
      <c r="S13" s="105">
        <v>1000</v>
      </c>
      <c r="T13" s="104">
        <f t="shared" si="3"/>
        <v>20603.395061728395</v>
      </c>
      <c r="U13" s="104"/>
      <c r="V13" s="128">
        <v>20603.400000000001</v>
      </c>
      <c r="W13" s="140"/>
      <c r="X13" s="142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262846.73797592585</v>
      </c>
      <c r="U14" s="119">
        <f>SUM(U3:U12)</f>
        <v>170046.54</v>
      </c>
      <c r="V14" s="119">
        <f>SUM(V3:V13)</f>
        <v>92800.202914197522</v>
      </c>
      <c r="W14" s="140"/>
      <c r="X14" s="142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140"/>
      <c r="X15" s="142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39">
        <v>7500</v>
      </c>
      <c r="W16" s="140"/>
      <c r="X16" s="142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140"/>
      <c r="X17" s="141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140"/>
      <c r="X18" s="141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140"/>
      <c r="X19" s="141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140"/>
      <c r="X20" s="141"/>
      <c r="AC20" s="114">
        <f>(SUM(AC3,AC15))</f>
        <v>5175.6100000000006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140"/>
      <c r="X21" s="141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140"/>
      <c r="X22" s="141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140"/>
      <c r="X23" s="141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140"/>
      <c r="X24" s="141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140"/>
      <c r="X25" s="141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140"/>
      <c r="X26" s="141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140"/>
      <c r="X27" s="141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140"/>
      <c r="X28" s="141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140"/>
      <c r="X29" s="141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140"/>
      <c r="X30" s="141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140"/>
      <c r="X31" s="141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140"/>
      <c r="X32" s="141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140"/>
      <c r="X33" s="141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140"/>
      <c r="X34" s="141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140"/>
      <c r="X35" s="141"/>
      <c r="AC35" s="114"/>
      <c r="AD35" s="60"/>
      <c r="AE35" s="60"/>
    </row>
    <row r="36" spans="1:31" x14ac:dyDescent="0.2">
      <c r="W36" s="144"/>
      <c r="X36" s="141"/>
    </row>
  </sheetData>
  <mergeCells count="1">
    <mergeCell ref="A1:V1"/>
  </mergeCells>
  <dataValidations count="1">
    <dataValidation type="textLength" operator="lessThanOrEqual" showInputMessage="1" showErrorMessage="1" sqref="A19 A3:A5 A15" xr:uid="{96F08EA4-472D-40B5-AF72-4864F6CE0CAC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8E5E-186A-48FA-9FCD-C71DA29B39F8}">
  <dimension ref="A1:AF45"/>
  <sheetViews>
    <sheetView workbookViewId="0">
      <selection activeCell="I15" sqref="I15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13" si="0">(D3/9)</f>
        <v>100</v>
      </c>
      <c r="F3" s="15">
        <v>30</v>
      </c>
      <c r="G3" s="15">
        <v>0</v>
      </c>
      <c r="H3" s="16">
        <f t="shared" ref="H3:H9" si="1">F3-G3</f>
        <v>30</v>
      </c>
      <c r="I3" s="17">
        <f t="shared" ref="I3:I6" si="2">D3*G3</f>
        <v>0</v>
      </c>
      <c r="J3" s="18">
        <v>0.17569444444444443</v>
      </c>
      <c r="K3" s="17">
        <f>E3*J3*24</f>
        <v>421.66666666666663</v>
      </c>
      <c r="L3" s="17">
        <f t="shared" ref="L3:L9" si="3">I3+K3</f>
        <v>421.66666666666663</v>
      </c>
      <c r="M3" s="19">
        <v>0.47916666666666669</v>
      </c>
      <c r="N3" s="20">
        <v>0</v>
      </c>
      <c r="O3" s="21">
        <f t="shared" ref="O3:O9" si="4">E3*M3*1.5*24</f>
        <v>1725</v>
      </c>
      <c r="P3" s="21">
        <f t="shared" ref="P3:P9" si="5">E3*N3*2*24</f>
        <v>0</v>
      </c>
      <c r="Q3" s="21">
        <f t="shared" ref="Q3:Q9" si="6">O3+P3</f>
        <v>1725</v>
      </c>
      <c r="R3" s="22">
        <v>0</v>
      </c>
      <c r="S3" s="23">
        <f t="shared" ref="S3:S12" si="7">Q3+R3</f>
        <v>1725</v>
      </c>
      <c r="T3" s="24">
        <v>0</v>
      </c>
      <c r="U3" s="25">
        <f>C3+S3-L3-T3</f>
        <v>28303.333333333332</v>
      </c>
      <c r="V3" s="26">
        <v>23163.98</v>
      </c>
      <c r="W3" s="27">
        <f>U3-V3</f>
        <v>5139.3533333333326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13" si="8">C4/30</f>
        <v>1166.6666666666667</v>
      </c>
      <c r="E4" s="14">
        <f t="shared" si="0"/>
        <v>129.62962962962965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0.11944444444444445</v>
      </c>
      <c r="K4" s="17">
        <f t="shared" ref="K4:K9" si="9">E4*J4*24</f>
        <v>371.60493827160496</v>
      </c>
      <c r="L4" s="17">
        <f t="shared" si="3"/>
        <v>371.60493827160496</v>
      </c>
      <c r="M4" s="19">
        <v>0.47916666666666669</v>
      </c>
      <c r="N4" s="20">
        <v>0</v>
      </c>
      <c r="O4" s="21">
        <f t="shared" si="4"/>
        <v>2236.1111111111118</v>
      </c>
      <c r="P4" s="21">
        <f t="shared" si="5"/>
        <v>0</v>
      </c>
      <c r="Q4" s="21">
        <f t="shared" si="6"/>
        <v>2236.1111111111118</v>
      </c>
      <c r="R4" s="22">
        <v>0</v>
      </c>
      <c r="S4" s="23">
        <f t="shared" si="7"/>
        <v>2236.1111111111118</v>
      </c>
      <c r="T4" s="24">
        <v>0</v>
      </c>
      <c r="U4" s="25">
        <f t="shared" ref="U4" si="10">C4+S4-L4-T4</f>
        <v>36864.506172839501</v>
      </c>
      <c r="V4" s="26">
        <v>23297.02</v>
      </c>
      <c r="W4" s="27">
        <f t="shared" ref="W4:W5" si="11">U4-V4</f>
        <v>13567.486172839501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111.11111111111111</v>
      </c>
      <c r="F5" s="15">
        <v>30</v>
      </c>
      <c r="G5" s="15">
        <v>4</v>
      </c>
      <c r="H5" s="16">
        <v>26</v>
      </c>
      <c r="I5" s="17">
        <f t="shared" si="2"/>
        <v>4000</v>
      </c>
      <c r="J5" s="18">
        <v>2.7083333333333334E-2</v>
      </c>
      <c r="K5" s="17">
        <f t="shared" si="9"/>
        <v>72.222222222222229</v>
      </c>
      <c r="L5" s="17">
        <f t="shared" si="3"/>
        <v>4072.2222222222222</v>
      </c>
      <c r="M5" s="19">
        <v>0.3125</v>
      </c>
      <c r="N5" s="20">
        <v>0</v>
      </c>
      <c r="O5" s="21">
        <f t="shared" si="4"/>
        <v>1250</v>
      </c>
      <c r="P5" s="21">
        <f t="shared" si="5"/>
        <v>0</v>
      </c>
      <c r="Q5" s="21">
        <f t="shared" si="6"/>
        <v>1250</v>
      </c>
      <c r="R5" s="22">
        <v>0</v>
      </c>
      <c r="S5" s="23">
        <f t="shared" si="7"/>
        <v>1250</v>
      </c>
      <c r="T5" s="24">
        <v>0</v>
      </c>
      <c r="U5" s="25">
        <f>C5+S5-L5-T5</f>
        <v>27177.777777777777</v>
      </c>
      <c r="V5" s="26">
        <v>18161.2</v>
      </c>
      <c r="W5" s="27">
        <f t="shared" si="11"/>
        <v>9016.5777777777766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100</v>
      </c>
      <c r="F6" s="15">
        <v>30</v>
      </c>
      <c r="G6" s="15">
        <v>1</v>
      </c>
      <c r="H6" s="16">
        <v>29</v>
      </c>
      <c r="I6" s="17">
        <f t="shared" si="2"/>
        <v>900</v>
      </c>
      <c r="J6" s="18">
        <v>8.0555555555555561E-2</v>
      </c>
      <c r="K6" s="17">
        <f t="shared" si="9"/>
        <v>193.33333333333331</v>
      </c>
      <c r="L6" s="17">
        <f t="shared" si="3"/>
        <v>1093.3333333333333</v>
      </c>
      <c r="M6" s="19">
        <v>0.33333333333333331</v>
      </c>
      <c r="N6" s="20">
        <v>0</v>
      </c>
      <c r="O6" s="21">
        <f t="shared" si="4"/>
        <v>1199.9999999999998</v>
      </c>
      <c r="P6" s="21">
        <f t="shared" si="5"/>
        <v>0</v>
      </c>
      <c r="Q6" s="21">
        <f t="shared" si="6"/>
        <v>1199.9999999999998</v>
      </c>
      <c r="R6" s="22">
        <v>0</v>
      </c>
      <c r="S6" s="23">
        <f t="shared" si="7"/>
        <v>1199.9999999999998</v>
      </c>
      <c r="T6" s="24">
        <v>0</v>
      </c>
      <c r="U6" s="25">
        <f t="shared" ref="U6:U13" si="12">C6+S6-L6-T6</f>
        <v>27106.666666666668</v>
      </c>
      <c r="V6" s="26">
        <v>1603.67</v>
      </c>
      <c r="W6" s="27">
        <f>U6-V6</f>
        <v>25502.996666666666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44</v>
      </c>
      <c r="C7" s="14">
        <v>22104.67</v>
      </c>
      <c r="D7" s="14">
        <f t="shared" si="8"/>
        <v>736.82233333333329</v>
      </c>
      <c r="E7" s="14">
        <f t="shared" si="0"/>
        <v>81.869148148148142</v>
      </c>
      <c r="F7" s="15">
        <v>30</v>
      </c>
      <c r="G7" s="15">
        <v>0</v>
      </c>
      <c r="H7" s="16">
        <v>30</v>
      </c>
      <c r="I7" s="17">
        <f>D7*G7</f>
        <v>0</v>
      </c>
      <c r="J7" s="18">
        <v>4.3749999999999997E-2</v>
      </c>
      <c r="K7" s="17">
        <f t="shared" si="9"/>
        <v>85.962605555555541</v>
      </c>
      <c r="L7" s="17">
        <f t="shared" si="3"/>
        <v>85.962605555555541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0</v>
      </c>
      <c r="S7" s="23">
        <f t="shared" si="7"/>
        <v>0</v>
      </c>
      <c r="T7" s="24">
        <v>0</v>
      </c>
      <c r="U7" s="25">
        <f t="shared" si="12"/>
        <v>22018.707394444442</v>
      </c>
      <c r="V7" s="39">
        <v>22003.49</v>
      </c>
      <c r="W7" s="27">
        <f t="shared" ref="W7:W13" si="13">U7-V7</f>
        <v>15.217394444440288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31" t="s">
        <v>30</v>
      </c>
      <c r="C8" s="14">
        <v>30000</v>
      </c>
      <c r="D8" s="14">
        <f t="shared" si="8"/>
        <v>1000</v>
      </c>
      <c r="E8" s="14">
        <f t="shared" si="0"/>
        <v>111.11111111111111</v>
      </c>
      <c r="F8" s="15">
        <v>30</v>
      </c>
      <c r="G8" s="15">
        <v>0</v>
      </c>
      <c r="H8" s="16">
        <f t="shared" si="1"/>
        <v>30</v>
      </c>
      <c r="I8" s="17">
        <f>D8*G8</f>
        <v>0</v>
      </c>
      <c r="J8" s="18">
        <v>0</v>
      </c>
      <c r="K8" s="17">
        <f t="shared" si="9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0</v>
      </c>
      <c r="S8" s="23">
        <f t="shared" si="7"/>
        <v>0</v>
      </c>
      <c r="T8" s="24">
        <v>0</v>
      </c>
      <c r="U8" s="25">
        <f t="shared" si="12"/>
        <v>30000</v>
      </c>
      <c r="V8" s="39">
        <v>21941.31</v>
      </c>
      <c r="W8" s="27">
        <f t="shared" si="13"/>
        <v>8058.6899999999987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31" t="s">
        <v>29</v>
      </c>
      <c r="C9" s="14">
        <v>31500</v>
      </c>
      <c r="D9" s="14">
        <f t="shared" si="8"/>
        <v>1050</v>
      </c>
      <c r="E9" s="14">
        <f t="shared" si="0"/>
        <v>116.66666666666667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9.8611111111111108E-2</v>
      </c>
      <c r="K9" s="17">
        <f t="shared" si="9"/>
        <v>276.11111111111109</v>
      </c>
      <c r="L9" s="17">
        <f t="shared" si="3"/>
        <v>276.11111111111109</v>
      </c>
      <c r="M9" s="19">
        <v>0.52777777777777779</v>
      </c>
      <c r="N9" s="20">
        <v>0</v>
      </c>
      <c r="O9" s="21">
        <f t="shared" si="4"/>
        <v>2216.666666666667</v>
      </c>
      <c r="P9" s="21">
        <f t="shared" si="5"/>
        <v>0</v>
      </c>
      <c r="Q9" s="21">
        <f t="shared" si="6"/>
        <v>2216.666666666667</v>
      </c>
      <c r="R9" s="22">
        <v>0</v>
      </c>
      <c r="S9" s="23">
        <f t="shared" si="7"/>
        <v>2216.666666666667</v>
      </c>
      <c r="T9" s="24">
        <v>0</v>
      </c>
      <c r="U9" s="25">
        <f t="shared" si="12"/>
        <v>33440.555555555555</v>
      </c>
      <c r="V9" s="39">
        <v>23214.31</v>
      </c>
      <c r="W9" s="27">
        <f t="shared" si="13"/>
        <v>10226.245555555553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31" t="s">
        <v>45</v>
      </c>
      <c r="C10" s="14">
        <v>30000</v>
      </c>
      <c r="D10" s="14">
        <f t="shared" si="8"/>
        <v>1000</v>
      </c>
      <c r="E10" s="14">
        <f t="shared" si="0"/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0.23333333333333334</v>
      </c>
      <c r="K10" s="17">
        <f>E10*J10*24</f>
        <v>622.22222222222229</v>
      </c>
      <c r="L10" s="17">
        <f>I10+K10</f>
        <v>622.22222222222229</v>
      </c>
      <c r="M10" s="19">
        <v>0</v>
      </c>
      <c r="N10" s="20">
        <v>0</v>
      </c>
      <c r="O10" s="21">
        <f>E10*M10*1.5*24</f>
        <v>0</v>
      </c>
      <c r="P10" s="21">
        <f>E10*N10*2*24</f>
        <v>0</v>
      </c>
      <c r="Q10" s="21">
        <f>O10+P10</f>
        <v>0</v>
      </c>
      <c r="R10" s="22">
        <v>0</v>
      </c>
      <c r="S10" s="23">
        <f t="shared" si="7"/>
        <v>0</v>
      </c>
      <c r="T10" s="24">
        <v>0</v>
      </c>
      <c r="U10" s="25">
        <f t="shared" si="12"/>
        <v>29377.777777777777</v>
      </c>
      <c r="V10" s="39">
        <v>21578.09</v>
      </c>
      <c r="W10" s="27">
        <f t="shared" si="13"/>
        <v>7799.6877777777772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9</v>
      </c>
      <c r="B11" s="31" t="s">
        <v>46</v>
      </c>
      <c r="C11" s="14">
        <v>22104.67</v>
      </c>
      <c r="D11" s="14">
        <f t="shared" si="8"/>
        <v>736.82233333333329</v>
      </c>
      <c r="E11" s="14">
        <f t="shared" si="0"/>
        <v>81.869148148148142</v>
      </c>
      <c r="F11" s="15">
        <v>30</v>
      </c>
      <c r="G11" s="15">
        <v>0</v>
      </c>
      <c r="H11" s="16">
        <v>30</v>
      </c>
      <c r="I11" s="17">
        <f>D11*G11</f>
        <v>0</v>
      </c>
      <c r="J11" s="18">
        <v>2.7083333333333334E-2</v>
      </c>
      <c r="K11" s="17">
        <f>E11*J11*24</f>
        <v>53.214946296296297</v>
      </c>
      <c r="L11" s="17">
        <f>I11+K11</f>
        <v>53.214946296296297</v>
      </c>
      <c r="M11" s="19">
        <v>0.52777777777777779</v>
      </c>
      <c r="N11" s="20">
        <v>0</v>
      </c>
      <c r="O11" s="21">
        <f>E11*M11*1.5*24</f>
        <v>1555.5138148148146</v>
      </c>
      <c r="P11" s="21">
        <f>E11*N11*2*24</f>
        <v>0</v>
      </c>
      <c r="Q11" s="21">
        <f>O11+P11</f>
        <v>1555.5138148148146</v>
      </c>
      <c r="R11" s="22">
        <v>0</v>
      </c>
      <c r="S11" s="23">
        <f t="shared" si="7"/>
        <v>1555.5138148148146</v>
      </c>
      <c r="T11" s="24">
        <v>0</v>
      </c>
      <c r="U11" s="25">
        <f t="shared" si="12"/>
        <v>23606.968868518517</v>
      </c>
      <c r="V11" s="39">
        <v>23609.360000000001</v>
      </c>
      <c r="W11" s="27">
        <f t="shared" si="13"/>
        <v>-2.3911314814831712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10</v>
      </c>
      <c r="B12" s="31" t="s">
        <v>49</v>
      </c>
      <c r="C12" s="14">
        <v>25000</v>
      </c>
      <c r="D12" s="14">
        <f t="shared" si="8"/>
        <v>833.33333333333337</v>
      </c>
      <c r="E12" s="14">
        <f t="shared" si="0"/>
        <v>92.592592592592595</v>
      </c>
      <c r="F12" s="15">
        <v>30</v>
      </c>
      <c r="G12" s="15">
        <v>2</v>
      </c>
      <c r="H12" s="16">
        <v>28</v>
      </c>
      <c r="I12" s="17">
        <v>0</v>
      </c>
      <c r="J12" s="18">
        <v>4.7222222222222221E-2</v>
      </c>
      <c r="K12" s="17">
        <f>E12*J12*24</f>
        <v>104.93827160493828</v>
      </c>
      <c r="L12" s="17">
        <f>I12+K12</f>
        <v>104.93827160493828</v>
      </c>
      <c r="M12" s="19">
        <v>0.47916666666666669</v>
      </c>
      <c r="N12" s="20">
        <v>0</v>
      </c>
      <c r="O12" s="21">
        <f>E12*M12*1.5*24</f>
        <v>1597.2222222222222</v>
      </c>
      <c r="P12" s="21">
        <f>E12*N12*2*24</f>
        <v>0</v>
      </c>
      <c r="Q12" s="21">
        <f>O12+P12</f>
        <v>1597.2222222222222</v>
      </c>
      <c r="R12" s="22">
        <v>0</v>
      </c>
      <c r="S12" s="23">
        <f t="shared" si="7"/>
        <v>1597.2222222222222</v>
      </c>
      <c r="T12" s="24">
        <v>1500</v>
      </c>
      <c r="U12" s="25">
        <f t="shared" si="12"/>
        <v>24992.283950617286</v>
      </c>
      <c r="V12" s="39"/>
      <c r="W12" s="27">
        <f t="shared" si="13"/>
        <v>24992.283950617286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11</v>
      </c>
      <c r="B13" s="31" t="s">
        <v>48</v>
      </c>
      <c r="C13" s="14">
        <v>30000</v>
      </c>
      <c r="D13" s="32">
        <f t="shared" si="8"/>
        <v>1000</v>
      </c>
      <c r="E13" s="14">
        <f t="shared" si="0"/>
        <v>111.11111111111111</v>
      </c>
      <c r="F13" s="15">
        <v>30</v>
      </c>
      <c r="G13" s="15">
        <v>17</v>
      </c>
      <c r="H13" s="16">
        <v>13</v>
      </c>
      <c r="I13" s="17">
        <f>D13*G13</f>
        <v>17000</v>
      </c>
      <c r="J13" s="18">
        <v>0.2076388888888889</v>
      </c>
      <c r="K13" s="17">
        <f>E13*J13*24</f>
        <v>553.70370370370381</v>
      </c>
      <c r="L13" s="17">
        <f>I13+K13</f>
        <v>17553.703703703704</v>
      </c>
      <c r="M13" s="19">
        <v>0</v>
      </c>
      <c r="N13" s="20">
        <v>0</v>
      </c>
      <c r="O13" s="21">
        <f>E13*M13*1*24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Q13+P13</f>
        <v>0</v>
      </c>
      <c r="T13" s="24">
        <v>0</v>
      </c>
      <c r="U13" s="25">
        <f t="shared" si="12"/>
        <v>12446.296296296296</v>
      </c>
      <c r="V13" s="26">
        <v>9864.59</v>
      </c>
      <c r="W13" s="27">
        <f t="shared" si="13"/>
        <v>2581.7062962962955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295334.8737938272</v>
      </c>
      <c r="V14" s="42">
        <f>SUM(V3:V13)</f>
        <v>188437.02</v>
      </c>
      <c r="W14" s="43">
        <f>SUM(W3:W13)</f>
        <v>106897.85379382716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4">F16-G16</f>
        <v>5</v>
      </c>
      <c r="I16" s="17">
        <f t="shared" ref="I16" si="15">D16*G16</f>
        <v>0</v>
      </c>
      <c r="J16" s="18">
        <v>0</v>
      </c>
      <c r="K16" s="17">
        <f t="shared" ref="K16" si="16">E16*J16*24</f>
        <v>0</v>
      </c>
      <c r="L16" s="17">
        <f t="shared" ref="L16" si="17">I16+K16</f>
        <v>0</v>
      </c>
      <c r="M16" s="19">
        <v>0</v>
      </c>
      <c r="N16" s="20">
        <v>0</v>
      </c>
      <c r="O16" s="21">
        <f t="shared" ref="O16" si="18">E16*M16*1.5*24</f>
        <v>0</v>
      </c>
      <c r="P16" s="21">
        <f t="shared" ref="P16" si="19">E16*N16*2*24</f>
        <v>0</v>
      </c>
      <c r="Q16" s="21">
        <f t="shared" ref="Q16" si="20">O16+P16</f>
        <v>0</v>
      </c>
      <c r="R16" s="22">
        <v>0</v>
      </c>
      <c r="S16" s="23">
        <f t="shared" ref="S16" si="21">Q16+R16</f>
        <v>0</v>
      </c>
      <c r="T16" s="24">
        <v>0</v>
      </c>
      <c r="U16" s="25">
        <f t="shared" ref="U16" si="22">C16+S16-L16-T16</f>
        <v>7500</v>
      </c>
      <c r="V16" s="26"/>
      <c r="W16" s="27">
        <f t="shared" ref="W16" si="23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302834.8737938272</v>
      </c>
      <c r="V17" s="42">
        <f>SUM(V3:V13,V16)</f>
        <v>188437.02</v>
      </c>
      <c r="W17" s="43">
        <f>SUM(W3:W13,W16)</f>
        <v>114397.85379382716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34506806-BC60-42E3-8EA7-31EAC2093ED7}">
      <formula1>30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C0C85-E6C3-479A-90B1-49D36447203B}">
  <dimension ref="A1:AF45"/>
  <sheetViews>
    <sheetView zoomScale="90" zoomScaleNormal="90" workbookViewId="0">
      <selection sqref="A1:XFD1048576"/>
    </sheetView>
  </sheetViews>
  <sheetFormatPr defaultRowHeight="18.75" x14ac:dyDescent="0.3"/>
  <cols>
    <col min="1" max="1" width="4.42578125" style="34" customWidth="1"/>
    <col min="2" max="2" width="12.28515625" style="11" customWidth="1"/>
    <col min="3" max="3" width="6.28515625" style="11" customWidth="1"/>
    <col min="4" max="4" width="8.42578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8.71093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42578125" style="11" customWidth="1"/>
    <col min="14" max="14" width="0.42578125" style="11" customWidth="1"/>
    <col min="15" max="15" width="7.5703125" style="11" customWidth="1"/>
    <col min="16" max="16" width="1" style="11" customWidth="1"/>
    <col min="17" max="17" width="0.140625" style="11" customWidth="1"/>
    <col min="18" max="18" width="7.85546875" style="11" hidden="1" customWidth="1"/>
    <col min="19" max="19" width="8.85546875" style="11" hidden="1" customWidth="1"/>
    <col min="20" max="20" width="6.42578125" style="11" customWidth="1"/>
    <col min="21" max="21" width="10.85546875" style="11" customWidth="1"/>
    <col min="22" max="22" width="11.28515625" style="11" customWidth="1"/>
    <col min="23" max="23" width="9.8554687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78" t="s">
        <v>50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15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>
        <v>8.3333333333333329E-2</v>
      </c>
      <c r="K3" s="65">
        <f>E3*J3*24</f>
        <v>199.99999999999997</v>
      </c>
      <c r="L3" s="65">
        <f t="shared" ref="L3:L9" si="3">I3+K3</f>
        <v>199.99999999999997</v>
      </c>
      <c r="M3" s="67">
        <v>0.14583333333333334</v>
      </c>
      <c r="N3" s="68">
        <v>0</v>
      </c>
      <c r="O3" s="69">
        <f t="shared" ref="O3:O12" si="4">E3*M3*1.5*24</f>
        <v>525</v>
      </c>
      <c r="P3" s="69">
        <f t="shared" ref="P3:P13" si="5">E3*N3*2*24</f>
        <v>0</v>
      </c>
      <c r="Q3" s="69">
        <f t="shared" ref="Q3:Q9" si="6">O3+P3</f>
        <v>525</v>
      </c>
      <c r="R3" s="70">
        <v>0</v>
      </c>
      <c r="S3" s="71">
        <f t="shared" ref="S3:S12" si="7">Q3+R3</f>
        <v>525</v>
      </c>
      <c r="T3" s="72">
        <v>0</v>
      </c>
      <c r="U3" s="73">
        <f t="shared" ref="U3:U10" si="8">C3+S3-L3-T3</f>
        <v>27325</v>
      </c>
      <c r="V3" s="74">
        <v>22348.43</v>
      </c>
      <c r="W3" s="171">
        <f>U3-V3</f>
        <v>4976.57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9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5.7638888888888892E-2</v>
      </c>
      <c r="K4" s="65">
        <f t="shared" ref="K4:K9" si="10">E4*J4*24</f>
        <v>179.32098765432102</v>
      </c>
      <c r="L4" s="65">
        <f t="shared" si="3"/>
        <v>179.32098765432102</v>
      </c>
      <c r="M4" s="67">
        <v>0.47916666666666669</v>
      </c>
      <c r="N4" s="68">
        <v>0</v>
      </c>
      <c r="O4" s="69">
        <f t="shared" si="4"/>
        <v>2236.1111111111118</v>
      </c>
      <c r="P4" s="69">
        <f t="shared" si="5"/>
        <v>0</v>
      </c>
      <c r="Q4" s="69">
        <f t="shared" si="6"/>
        <v>2236.1111111111118</v>
      </c>
      <c r="R4" s="70">
        <v>0</v>
      </c>
      <c r="S4" s="71">
        <f t="shared" si="7"/>
        <v>2236.1111111111118</v>
      </c>
      <c r="T4" s="72">
        <v>0</v>
      </c>
      <c r="U4" s="73">
        <f t="shared" si="8"/>
        <v>37056.790123456791</v>
      </c>
      <c r="V4" s="74">
        <v>23403.61</v>
      </c>
      <c r="W4" s="171">
        <f t="shared" ref="W4:W5" si="11">U4-V4</f>
        <v>13653.18012345679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9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0.65138888888888891</v>
      </c>
      <c r="K5" s="65">
        <f t="shared" si="10"/>
        <v>1737.037037037037</v>
      </c>
      <c r="L5" s="65">
        <f t="shared" si="3"/>
        <v>1737.037037037037</v>
      </c>
      <c r="M5" s="67">
        <v>0.29166666666666669</v>
      </c>
      <c r="N5" s="68">
        <v>0</v>
      </c>
      <c r="O5" s="69">
        <f t="shared" si="4"/>
        <v>1166.6666666666667</v>
      </c>
      <c r="P5" s="69">
        <f t="shared" si="5"/>
        <v>0</v>
      </c>
      <c r="Q5" s="69">
        <f t="shared" si="6"/>
        <v>1166.6666666666667</v>
      </c>
      <c r="R5" s="70">
        <v>0</v>
      </c>
      <c r="S5" s="71">
        <f t="shared" si="7"/>
        <v>1166.6666666666667</v>
      </c>
      <c r="T5" s="72">
        <v>650</v>
      </c>
      <c r="U5" s="73">
        <f t="shared" si="8"/>
        <v>28779.629629629631</v>
      </c>
      <c r="V5" s="74">
        <v>21625.25</v>
      </c>
      <c r="W5" s="171">
        <f t="shared" si="11"/>
        <v>7154.3796296296314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9"/>
        <v>900</v>
      </c>
      <c r="E6" s="62">
        <f t="shared" si="0"/>
        <v>100</v>
      </c>
      <c r="F6" s="63">
        <v>30</v>
      </c>
      <c r="G6" s="63">
        <v>11</v>
      </c>
      <c r="H6" s="64">
        <v>19</v>
      </c>
      <c r="I6" s="65">
        <f t="shared" si="2"/>
        <v>9900</v>
      </c>
      <c r="J6" s="66">
        <v>0</v>
      </c>
      <c r="K6" s="65">
        <f t="shared" si="10"/>
        <v>0</v>
      </c>
      <c r="L6" s="65">
        <f t="shared" si="3"/>
        <v>9900</v>
      </c>
      <c r="M6" s="67">
        <v>0.33333333333333331</v>
      </c>
      <c r="N6" s="68">
        <v>0</v>
      </c>
      <c r="O6" s="69">
        <f t="shared" si="4"/>
        <v>1199.9999999999998</v>
      </c>
      <c r="P6" s="69">
        <f t="shared" si="5"/>
        <v>0</v>
      </c>
      <c r="Q6" s="69">
        <f t="shared" si="6"/>
        <v>1199.9999999999998</v>
      </c>
      <c r="R6" s="70">
        <v>0</v>
      </c>
      <c r="S6" s="71">
        <f t="shared" si="7"/>
        <v>1199.9999999999998</v>
      </c>
      <c r="T6" s="72">
        <v>0</v>
      </c>
      <c r="U6" s="73">
        <f t="shared" si="8"/>
        <v>18300</v>
      </c>
      <c r="V6" s="74">
        <v>0</v>
      </c>
      <c r="W6" s="171">
        <f>U6-V6</f>
        <v>18300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44</v>
      </c>
      <c r="C7" s="174">
        <v>22104.67</v>
      </c>
      <c r="D7" s="62">
        <f t="shared" si="9"/>
        <v>736.82233333333329</v>
      </c>
      <c r="E7" s="62">
        <f t="shared" si="0"/>
        <v>81.869148148148142</v>
      </c>
      <c r="F7" s="63">
        <v>30</v>
      </c>
      <c r="G7" s="63">
        <v>0</v>
      </c>
      <c r="H7" s="64">
        <f t="shared" si="1"/>
        <v>30</v>
      </c>
      <c r="I7" s="65">
        <f>D7*G7</f>
        <v>0</v>
      </c>
      <c r="J7" s="66">
        <v>3.125E-2</v>
      </c>
      <c r="K7" s="65">
        <f t="shared" si="10"/>
        <v>61.401861111111103</v>
      </c>
      <c r="L7" s="65">
        <f t="shared" si="3"/>
        <v>61.401861111111103</v>
      </c>
      <c r="M7" s="67">
        <v>0</v>
      </c>
      <c r="N7" s="68">
        <v>0</v>
      </c>
      <c r="O7" s="69">
        <f t="shared" si="4"/>
        <v>0</v>
      </c>
      <c r="P7" s="69">
        <f t="shared" si="5"/>
        <v>0</v>
      </c>
      <c r="Q7" s="69">
        <f t="shared" si="6"/>
        <v>0</v>
      </c>
      <c r="R7" s="70">
        <v>0</v>
      </c>
      <c r="S7" s="71">
        <f t="shared" si="7"/>
        <v>0</v>
      </c>
      <c r="T7" s="72">
        <v>0</v>
      </c>
      <c r="U7" s="73">
        <f t="shared" si="8"/>
        <v>22043.268138888889</v>
      </c>
      <c r="V7" s="172">
        <v>22060.47</v>
      </c>
      <c r="W7" s="171">
        <f t="shared" ref="W7:W13" si="12">U7-V7</f>
        <v>-17.201861111112521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9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>
        <v>0</v>
      </c>
      <c r="K8" s="65">
        <f t="shared" si="10"/>
        <v>0</v>
      </c>
      <c r="L8" s="65">
        <f t="shared" si="3"/>
        <v>0</v>
      </c>
      <c r="M8" s="67">
        <v>0</v>
      </c>
      <c r="N8" s="68">
        <v>0</v>
      </c>
      <c r="O8" s="69">
        <f t="shared" si="4"/>
        <v>0</v>
      </c>
      <c r="P8" s="69">
        <f t="shared" si="5"/>
        <v>0</v>
      </c>
      <c r="Q8" s="69">
        <f t="shared" si="6"/>
        <v>0</v>
      </c>
      <c r="R8" s="70">
        <v>0</v>
      </c>
      <c r="S8" s="71">
        <f t="shared" si="7"/>
        <v>0</v>
      </c>
      <c r="T8" s="72">
        <v>0</v>
      </c>
      <c r="U8" s="73">
        <f t="shared" si="8"/>
        <v>30000</v>
      </c>
      <c r="V8" s="172">
        <v>22104.67</v>
      </c>
      <c r="W8" s="171">
        <f t="shared" si="12"/>
        <v>7895.3300000000017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31500</v>
      </c>
      <c r="D9" s="62">
        <f t="shared" si="9"/>
        <v>1050</v>
      </c>
      <c r="E9" s="62">
        <f t="shared" si="0"/>
        <v>116.66666666666667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>
        <v>0</v>
      </c>
      <c r="K9" s="65">
        <f t="shared" si="10"/>
        <v>0</v>
      </c>
      <c r="L9" s="65">
        <f t="shared" si="3"/>
        <v>0</v>
      </c>
      <c r="M9" s="67">
        <v>0.47916666666666669</v>
      </c>
      <c r="N9" s="68">
        <v>0</v>
      </c>
      <c r="O9" s="69">
        <f t="shared" si="4"/>
        <v>2012.5000000000005</v>
      </c>
      <c r="P9" s="69">
        <f t="shared" si="5"/>
        <v>0</v>
      </c>
      <c r="Q9" s="69">
        <f t="shared" si="6"/>
        <v>2012.5000000000005</v>
      </c>
      <c r="R9" s="70">
        <v>0</v>
      </c>
      <c r="S9" s="71">
        <f t="shared" si="7"/>
        <v>2012.5000000000005</v>
      </c>
      <c r="T9" s="72">
        <v>0</v>
      </c>
      <c r="U9" s="73">
        <f t="shared" si="8"/>
        <v>33512.5</v>
      </c>
      <c r="V9" s="172">
        <v>23421.97</v>
      </c>
      <c r="W9" s="171">
        <f t="shared" si="12"/>
        <v>10090.529999999999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9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>
        <v>0.11805555555555555</v>
      </c>
      <c r="K10" s="65">
        <f>E10*J10*24</f>
        <v>314.81481481481478</v>
      </c>
      <c r="L10" s="65">
        <f>I10+K10</f>
        <v>314.81481481481478</v>
      </c>
      <c r="M10" s="67">
        <v>0</v>
      </c>
      <c r="N10" s="68">
        <v>0</v>
      </c>
      <c r="O10" s="69">
        <f t="shared" si="4"/>
        <v>0</v>
      </c>
      <c r="P10" s="69">
        <f t="shared" si="5"/>
        <v>0</v>
      </c>
      <c r="Q10" s="69">
        <f>O10+P10</f>
        <v>0</v>
      </c>
      <c r="R10" s="70">
        <v>0</v>
      </c>
      <c r="S10" s="71">
        <f t="shared" si="7"/>
        <v>0</v>
      </c>
      <c r="T10" s="72">
        <v>0</v>
      </c>
      <c r="U10" s="73">
        <f t="shared" si="8"/>
        <v>29685.185185185186</v>
      </c>
      <c r="V10" s="172">
        <v>21859.06</v>
      </c>
      <c r="W10" s="171">
        <f t="shared" si="12"/>
        <v>7826.1251851851848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9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5"/>
        <v>0</v>
      </c>
      <c r="Q11" s="69">
        <f>O11+P11</f>
        <v>0</v>
      </c>
      <c r="R11" s="70">
        <v>0</v>
      </c>
      <c r="S11" s="71">
        <f t="shared" si="7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9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5"/>
        <v>0</v>
      </c>
      <c r="Q12" s="69">
        <f>O12+P12</f>
        <v>0</v>
      </c>
      <c r="R12" s="70">
        <v>0</v>
      </c>
      <c r="S12" s="71">
        <f t="shared" si="7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9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5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226702.3730771605</v>
      </c>
      <c r="V14" s="81">
        <f>SUM(V3:V13)</f>
        <v>156823.46000000002</v>
      </c>
      <c r="W14" s="173">
        <f>SUM(W3:W13)</f>
        <v>69878.913077160498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234202.3730771605</v>
      </c>
      <c r="V17" s="42">
        <f>SUM(V3:V13,V16)</f>
        <v>156823.46000000002</v>
      </c>
      <c r="W17" s="43">
        <f>SUM(W3:W13,W16)</f>
        <v>77378.913077160498</v>
      </c>
      <c r="X17" s="10"/>
      <c r="Y17" s="10"/>
      <c r="Z17" s="10">
        <v>0</v>
      </c>
      <c r="AA17" s="10"/>
      <c r="AB17" s="18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79"/>
      <c r="U18" s="179"/>
      <c r="V18" s="45"/>
      <c r="W18" s="10"/>
      <c r="X18" s="10"/>
      <c r="Y18" s="46">
        <v>200</v>
      </c>
      <c r="Z18" s="47"/>
      <c r="AB18" s="18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1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8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DB1A1AEA-EA36-4BAC-87AA-B68BECCAC989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11</vt:i4>
      </vt:variant>
      <vt:variant>
        <vt:lpstr>Adlandırılmış Aralıklar</vt:lpstr>
      </vt:variant>
      <vt:variant>
        <vt:i4>9</vt:i4>
      </vt:variant>
    </vt:vector>
  </HeadingPairs>
  <TitlesOfParts>
    <vt:vector size="20" baseType="lpstr">
      <vt:lpstr>OCAK 2025</vt:lpstr>
      <vt:lpstr>ŞUBAT 2025</vt:lpstr>
      <vt:lpstr>MART 2025</vt:lpstr>
      <vt:lpstr>NİSAN 2025</vt:lpstr>
      <vt:lpstr>MAYIS 2025</vt:lpstr>
      <vt:lpstr>HAZİRAN 2025</vt:lpstr>
      <vt:lpstr>TEMMUZ 2025</vt:lpstr>
      <vt:lpstr>AĞUSTOS 2025</vt:lpstr>
      <vt:lpstr>EYLÜL 2025</vt:lpstr>
      <vt:lpstr>EKİM 2025</vt:lpstr>
      <vt:lpstr>KASIM 2025</vt:lpstr>
      <vt:lpstr>'EKİM 2025'!Yazdırma_Alanı</vt:lpstr>
      <vt:lpstr>'EYLÜL 2025'!Yazdırma_Alanı</vt:lpstr>
      <vt:lpstr>'HAZİRAN 2025'!Yazdırma_Alanı</vt:lpstr>
      <vt:lpstr>'MART 2025'!Yazdırma_Alanı</vt:lpstr>
      <vt:lpstr>'MAYIS 2025'!Yazdırma_Alanı</vt:lpstr>
      <vt:lpstr>'NİSAN 2025'!Yazdırma_Alanı</vt:lpstr>
      <vt:lpstr>'OCAK 2025'!Yazdırma_Alanı</vt:lpstr>
      <vt:lpstr>'ŞUBAT 2025'!Yazdırma_Alanı</vt:lpstr>
      <vt:lpstr>'TEMMUZ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cp:lastPrinted>2025-11-10T08:50:43Z</cp:lastPrinted>
  <dcterms:created xsi:type="dcterms:W3CDTF">2025-01-02T13:07:05Z</dcterms:created>
  <dcterms:modified xsi:type="dcterms:W3CDTF">2025-12-04T14:39:32Z</dcterms:modified>
</cp:coreProperties>
</file>